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C:\Users\MarioPortillo\Desktop\Conflict minerals\"/>
    </mc:Choice>
  </mc:AlternateContent>
  <xr:revisionPtr revIDLastSave="0" documentId="8_{35A1747E-8AE0-4D40-9B9D-578C0968B73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8" i="5" l="1"/>
  <c r="X18" i="5"/>
  <c r="V18" i="5"/>
  <c r="S18" i="5"/>
  <c r="T18" i="5"/>
  <c r="AB17" i="5"/>
  <c r="X17" i="5"/>
  <c r="V17" i="5"/>
  <c r="S17" i="5"/>
  <c r="T17" i="5"/>
  <c r="AB16" i="5"/>
  <c r="X16" i="5"/>
  <c r="V16" i="5"/>
  <c r="S16" i="5"/>
  <c r="T16" i="5"/>
  <c r="AB15" i="5"/>
  <c r="X15" i="5"/>
  <c r="V15" i="5"/>
  <c r="S15" i="5"/>
  <c r="T15" i="5"/>
  <c r="AB14" i="5"/>
  <c r="X14" i="5"/>
  <c r="V14" i="5"/>
  <c r="S14" i="5"/>
  <c r="T14" i="5"/>
  <c r="AB13" i="5"/>
  <c r="X13" i="5"/>
  <c r="V13" i="5"/>
  <c r="S13" i="5"/>
  <c r="T13" i="5"/>
  <c r="AB12" i="5"/>
  <c r="X12" i="5"/>
  <c r="V12" i="5"/>
  <c r="S12" i="5"/>
  <c r="T12" i="5"/>
  <c r="AB11" i="5"/>
  <c r="X11" i="5"/>
  <c r="V11" i="5"/>
  <c r="S11" i="5"/>
  <c r="T11" i="5"/>
  <c r="AB10" i="5"/>
  <c r="X10" i="5"/>
  <c r="V10" i="5"/>
  <c r="S10" i="5"/>
  <c r="T10" i="5"/>
  <c r="AB9" i="5"/>
  <c r="X9" i="5"/>
  <c r="V9" i="5"/>
  <c r="S9" i="5"/>
  <c r="T9" i="5"/>
  <c r="AB8" i="5"/>
  <c r="X8" i="5"/>
  <c r="V8" i="5"/>
  <c r="S8" i="5"/>
  <c r="T8" i="5"/>
  <c r="AB7" i="5"/>
  <c r="X7" i="5"/>
  <c r="V7" i="5"/>
  <c r="S7" i="5"/>
  <c r="T7" i="5"/>
  <c r="AB6" i="5"/>
  <c r="X6" i="5"/>
  <c r="V6" i="5"/>
  <c r="S6" i="5"/>
  <c r="T6" i="5"/>
  <c r="AB5" i="5"/>
  <c r="X5" i="5"/>
  <c r="V5" i="5"/>
  <c r="S5" i="5"/>
  <c r="T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<sst xmlns="http://schemas.openxmlformats.org/spreadsheetml/2006/main" count="22534" uniqueCount="15865">
  <si>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</si>
  <si>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</si>
  <si>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</si>
  <si>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</si>
  <si>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</si>
  <si>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</si>
  <si>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</si>
  <si>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</si>
  <si>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</si>
  <si>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</si>
  <si>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</si>
  <si>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</si>
  <si>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</si>
  <si>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</si>
  <si>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</si>
  <si>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</si>
  <si>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</si>
  <si>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</si>
  <si>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</si>
  <si>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</si>
  <si>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</si>
  <si>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</si>
  <si>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</si>
  <si>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</si>
  <si>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</si>
  <si>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</si>
  <si>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</si>
  <si>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</si>
  <si>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</si>
  <si>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</si>
  <si>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</si>
  <si>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</si>
  <si>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</si>
  <si>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</si>
  <si>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</si>
  <si>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</si>
  <si>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</si>
  <si>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</si>
  <si>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</si>
  <si>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</si>
  <si>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</si>
  <si>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</si>
  <si>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</si>
  <si>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</si>
  <si>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</si>
  <si>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</si>
  <si>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</si>
  <si>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</si>
  <si>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</si>
  <si>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</si>
  <si>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</si>
  <si>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</si>
  <si>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</si>
  <si>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</si>
  <si>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</si>
  <si>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</si>
  <si>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</si>
  <si>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</si>
  <si>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</si>
  <si>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</si>
  <si>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</si>
  <si>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</si>
  <si>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</si>
  <si>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</si>
  <si>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</si>
  <si>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</si>
  <si>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</si>
  <si>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</si>
  <si>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</si>
  <si>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</si>
  <si>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</si>
  <si>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</si>
  <si>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</si>
  <si>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</si>
  <si>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</si>
  <si>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</si>
  <si>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</si>
  <si>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</si>
  <si>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</si>
  <si>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</si>
  <si>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</si>
  <si>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</si>
  <si>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</si>
  <si>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</si>
  <si>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</si>
  <si>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</si>
  <si>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</si>
  <si>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</si>
  <si>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</si>
  <si>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</si>
  <si>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</si>
  <si>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</si>
  <si>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</si>
  <si>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</si>
  <si>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</si>
  <si>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</si>
  <si>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</si>
  <si>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</si>
  <si>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</si>
  <si>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</si>
  <si>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</si>
  <si>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</si>
  <si>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</si>
  <si>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</si>
  <si>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</si>
  <si>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</si>
  <si>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</si>
  <si>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</si>
  <si>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</si>
  <si>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</si>
  <si>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</si>
  <si>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</si>
  <si>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</si>
  <si>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</si>
  <si>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</si>
  <si>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</si>
  <si>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</si>
  <si>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</si>
  <si>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</si>
  <si>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</si>
  <si>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</si>
  <si>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</si>
  <si>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</si>
  <si>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</si>
  <si>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</si>
  <si>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</si>
  <si>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</si>
  <si>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</si>
  <si>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</si>
  <si>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</si>
  <si>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</si>
  <si>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</si>
  <si>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</si>
  <si>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</si>
  <si>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</si>
  <si>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</si>
  <si>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</si>
  <si>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</si>
  <si>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</si>
  <si>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</si>
  <si>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</si>
  <si>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</si>
  <si>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</si>
  <si>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</si>
  <si>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</si>
  <si>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</si>
  <si>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</si>
  <si>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</si>
  <si>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</si>
  <si>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</si>
  <si>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</si>
  <si>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</si>
  <si>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</si>
  <si>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</si>
  <si>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</si>
  <si>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</si>
  <si>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</si>
  <si>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</si>
  <si>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</si>
  <si>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</si>
  <si>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</si>
  <si>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</si>
  <si>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</si>
  <si>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</si>
  <si>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</si>
  <si>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</si>
  <si>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</si>
  <si>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</si>
  <si>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</si>
  <si>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</si>
  <si>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</si>
  <si>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</si>
  <si>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</si>
  <si>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</si>
  <si>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</si>
  <si>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</si>
  <si>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</si>
  <si>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</si>
  <si>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</si>
  <si>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</si>
  <si>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</si>
  <si>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</si>
  <si>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</si>
  <si>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</si>
  <si>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</si>
  <si>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</si>
  <si>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</si>
  <si>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</si>
  <si>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</si>
  <si>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</si>
  <si>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</si>
  <si>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</si>
  <si>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</si>
  <si>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</si>
  <si>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</si>
  <si>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</si>
  <si>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</si>
  <si>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</si>
  <si>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</si>
  <si>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</si>
  <si>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</si>
  <si>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</si>
  <si>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</si>
  <si>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</si>
  <si>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</si>
  <si>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</si>
  <si>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</si>
  <si>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</si>
  <si>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</si>
  <si>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</si>
  <si>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</si>
  <si>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</si>
  <si>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</si>
  <si>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</si>
  <si>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</si>
  <si>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</si>
  <si>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</si>
  <si>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</si>
  <si>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</si>
  <si>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</si>
  <si>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</si>
  <si>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</si>
  <si>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</si>
  <si>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</si>
  <si>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</si>
  <si>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</si>
  <si>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</si>
  <si>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</si>
  <si>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</si>
  <si>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</si>
  <si>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</si>
  <si>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</si>
  <si>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</si>
  <si>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</si>
  <si>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</si>
  <si>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</si>
  <si>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</si>
  <si>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</si>
  <si>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</si>
  <si>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</si>
  <si>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</si>
  <si>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</si>
  <si>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</si>
  <si>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</si>
  <si>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</si>
  <si>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</si>
  <si>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</si>
  <si>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</si>
  <si>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</si>
  <si>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</si>
  <si>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</si>
  <si>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</si>
  <si>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</si>
  <si>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</si>
  <si>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</si>
  <si>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</si>
  <si>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</si>
  <si>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</si>
  <si>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</si>
  <si>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</si>
  <si>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</si>
  <si>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</si>
  <si>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</si>
  <si>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</si>
  <si>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</si>
  <si>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</si>
  <si>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</si>
  <si>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</si>
  <si>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</si>
  <si>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</si>
  <si>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</si>
  <si>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</si>
  <si>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</si>
  <si>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</si>
  <si>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</si>
  <si>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</si>
  <si>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</si>
  <si>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</si>
  <si>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</si>
  <si>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</si>
  <si>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</si>
  <si>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</si>
  <si>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</si>
  <si>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</si>
  <si>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</si>
  <si>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</si>
  <si>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</si>
  <si>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</si>
  <si>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</si>
  <si>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</si>
  <si>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</si>
  <si>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</si>
  <si>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</si>
  <si>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</si>
  <si>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</si>
  <si>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</si>
  <si>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</si>
  <si>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</si>
  <si>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</si>
  <si>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</si>
  <si>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</si>
  <si>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</si>
  <si>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</si>
  <si>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</si>
  <si>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</si>
  <si>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</si>
  <si>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</si>
  <si>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</si>
  <si>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</si>
  <si>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</si>
  <si>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</si>
  <si>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</si>
  <si>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</si>
  <si>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</si>
  <si>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</si>
  <si>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</si>
  <si>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</si>
  <si>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</si>
  <si>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</si>
  <si>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</si>
  <si>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</si>
  <si>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</si>
  <si>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</si>
  <si>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</si>
  <si>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</si>
  <si>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</si>
  <si>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</si>
  <si>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</si>
  <si>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</si>
  <si>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</si>
  <si>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</si>
  <si>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</si>
  <si>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</si>
  <si>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</si>
  <si>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</si>
  <si>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</si>
  <si>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</si>
  <si>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</si>
  <si>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</si>
  <si>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</si>
  <si>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</si>
  <si>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</si>
  <si>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</si>
  <si>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</si>
  <si>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</si>
  <si>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</si>
  <si>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</si>
  <si>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</si>
  <si>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</si>
  <si>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</si>
  <si>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</si>
  <si>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</si>
  <si>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</si>
  <si>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</si>
  <si>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</si>
  <si>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</si>
  <si>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</si>
  <si>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</si>
  <si>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</si>
  <si>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</si>
  <si>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</si>
  <si>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</si>
  <si>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</si>
  <si>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</si>
  <si>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</si>
  <si>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</si>
  <si>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</si>
  <si>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</si>
  <si>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</si>
  <si>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</si>
  <si>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</si>
  <si>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</si>
  <si>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</si>
  <si>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</si>
  <si>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</si>
  <si>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</si>
  <si>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</si>
  <si>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</si>
  <si>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</si>
  <si>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</si>
  <si>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</si>
  <si>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</si>
  <si>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</si>
  <si>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</si>
  <si>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</si>
  <si>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</si>
  <si>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</si>
  <si>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</si>
  <si>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</si>
  <si>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</si>
  <si>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</si>
  <si>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</si>
  <si>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</si>
  <si>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</si>
  <si>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</si>
  <si>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</si>
  <si>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</si>
  <si>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</si>
  <si>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</si>
  <si>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</si>
  <si>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</si>
  <si>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</si>
  <si>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</si>
  <si>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</si>
  <si>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</si>
  <si>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</si>
  <si>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</si>
  <si>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</si>
  <si>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</si>
  <si>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</si>
  <si>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</si>
  <si>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</si>
  <si>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</si>
  <si>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</si>
  <si>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</si>
  <si>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</si>
  <si>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</si>
  <si>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</si>
  <si>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</si>
  <si>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</si>
  <si>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</si>
  <si>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</si>
  <si>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</si>
  <si>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</si>
  <si>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</si>
  <si>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</si>
  <si>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</si>
  <si>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</si>
  <si>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</si>
  <si>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</si>
  <si>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</si>
  <si>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</si>
  <si>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</si>
  <si>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</si>
  <si>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</si>
  <si>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</si>
  <si>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</si>
  <si>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</si>
  <si>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</si>
  <si>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</si>
  <si>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</si>
  <si>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</si>
  <si>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</si>
  <si>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</si>
  <si>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</si>
  <si>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</si>
  <si>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</si>
  <si>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</si>
  <si>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</si>
  <si>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</si>
  <si>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</si>
  <si>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</si>
  <si>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</si>
  <si>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</si>
  <si>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</si>
  <si>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</si>
  <si>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</si>
  <si>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</si>
  <si>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</si>
  <si>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</si>
  <si>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</si>
  <si>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</si>
  <si>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</si>
  <si>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</si>
  <si>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</si>
  <si>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</si>
  <si>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</si>
  <si>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</si>
  <si>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</si>
  <si>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</si>
  <si>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</si>
  <si>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</si>
  <si>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</si>
  <si>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</si>
  <si>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</si>
  <si>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</si>
  <si>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</si>
  <si>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</si>
  <si>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</si>
  <si>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</si>
  <si>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</si>
  <si>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</si>
  <si>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</si>
  <si>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</si>
  <si>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</si>
  <si>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</si>
  <si>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</si>
  <si>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</si>
  <si>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</si>
  <si>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</si>
  <si>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</si>
  <si>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</si>
  <si>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</si>
  <si>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</si>
  <si>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</si>
  <si>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</si>
  <si>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</si>
  <si>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</si>
  <si>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</si>
  <si>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</si>
  <si>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</si>
  <si>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</si>
  <si>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</si>
  <si>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</si>
  <si>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</si>
  <si>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</si>
  <si>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</si>
  <si>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</si>
  <si>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</si>
  <si>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</si>
  <si>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</si>
  <si>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</si>
  <si>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</si>
  <si>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</si>
  <si>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</si>
  <si>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</si>
  <si>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</si>
  <si>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</si>
  <si>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</si>
  <si>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</si>
  <si>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</si>
  <si>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</si>
  <si>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</si>
  <si>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</si>
  <si>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</si>
  <si>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</si>
  <si>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</si>
  <si>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</si>
  <si>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</si>
  <si>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</si>
  <si>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</si>
  <si>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</si>
  <si>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</si>
  <si>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</si>
  <si>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</si>
  <si>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</si>
  <si>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</si>
  <si>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</si>
  <si>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</si>
  <si>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</si>
  <si>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</si>
  <si>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</si>
  <si>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</si>
  <si>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</si>
  <si>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</si>
  <si>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</si>
  <si>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</si>
  <si>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</si>
  <si>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</si>
  <si>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</si>
  <si>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</si>
  <si>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</si>
  <si>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</si>
  <si>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</si>
  <si>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</si>
  <si>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</si>
  <si>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</si>
  <si>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</si>
  <si>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</si>
  <si>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</si>
  <si>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</si>
  <si>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</si>
  <si>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</si>
  <si>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</si>
  <si>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</si>
  <si>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</si>
  <si>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</si>
  <si>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</si>
  <si>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</si>
  <si>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</si>
  <si>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</si>
  <si>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</si>
  <si>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</si>
  <si>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</si>
  <si>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</si>
  <si>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</si>
  <si>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</si>
  <si>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</si>
  <si>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</si>
  <si>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</si>
  <si>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</si>
  <si>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</si>
  <si>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</si>
  <si>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</si>
  <si>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</si>
  <si>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</si>
  <si>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</si>
  <si>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</si>
  <si>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</si>
  <si>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</si>
  <si>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</si>
  <si>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</si>
  <si>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</si>
  <si>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</si>
  <si>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</si>
  <si>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</si>
  <si>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</si>
  <si>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</si>
  <si>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</si>
  <si>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</si>
  <si>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</si>
  <si>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</si>
  <si>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</si>
  <si>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</si>
  <si>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</si>
  <si>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</si>
  <si>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</si>
  <si>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</si>
  <si>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</si>
  <si>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</si>
  <si>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</si>
  <si>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</si>
  <si>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</si>
  <si>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</si>
  <si>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</si>
  <si>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</si>
  <si>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</si>
  <si>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</si>
  <si>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</si>
  <si>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</si>
  <si>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</si>
  <si>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</si>
  <si>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</si>
  <si>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</si>
  <si>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</si>
  <si>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</si>
  <si>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</si>
  <si>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</si>
  <si>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</si>
  <si>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</si>
  <si>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</si>
  <si>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</si>
  <si>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</si>
  <si>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</si>
  <si>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</si>
  <si>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</si>
  <si>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</si>
  <si>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</si>
  <si>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</si>
  <si>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</si>
  <si>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</si>
  <si>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</si>
  <si>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</si>
  <si>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</si>
  <si>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</si>
  <si>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</si>
  <si>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</si>
  <si>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</si>
  <si>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</si>
  <si>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</si>
  <si>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</si>
  <si>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</si>
  <si>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</si>
  <si>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</si>
  <si>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</si>
  <si>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</si>
  <si>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</si>
  <si>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</si>
  <si>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</si>
  <si>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</si>
  <si>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</si>
  <si>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</si>
  <si>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</si>
  <si>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</si>
  <si>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</si>
  <si>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</si>
  <si>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</si>
  <si>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</si>
  <si>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</si>
  <si>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</si>
  <si>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</si>
  <si>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</si>
  <si>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</si>
  <si>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</si>
  <si>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</si>
  <si>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</si>
  <si>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</si>
  <si>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</si>
  <si>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</si>
  <si>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</si>
  <si>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</si>
  <si>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</si>
  <si>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</si>
  <si>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</si>
  <si>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</si>
  <si>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</si>
  <si>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</si>
  <si>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</si>
  <si>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</si>
  <si>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</si>
  <si>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</si>
  <si>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</si>
  <si>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</si>
  <si>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</si>
  <si>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</si>
  <si>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</si>
  <si>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</si>
  <si>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</si>
  <si>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</si>
  <si>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</si>
  <si>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</si>
  <si>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</si>
  <si>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</si>
  <si>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</si>
  <si>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</si>
  <si>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</si>
  <si>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</si>
  <si>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</si>
  <si>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</si>
  <si>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</si>
  <si>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</si>
  <si>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</si>
  <si>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</si>
  <si>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</si>
  <si>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</si>
  <si>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</si>
  <si>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</si>
  <si>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</si>
  <si>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</si>
  <si>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</si>
  <si>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</si>
  <si>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</si>
  <si>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</si>
  <si>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</si>
  <si>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</si>
  <si>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</si>
  <si>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</si>
  <si>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</si>
  <si>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</si>
  <si>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</si>
  <si>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</si>
  <si>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</si>
  <si>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</si>
  <si>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</si>
  <si>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</si>
  <si>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</si>
  <si>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</si>
  <si>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</si>
  <si>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</si>
  <si>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</si>
  <si>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</si>
  <si>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</si>
  <si>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</si>
  <si>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</si>
  <si>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</si>
  <si>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</si>
  <si>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</si>
  <si>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</si>
  <si>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</si>
  <si>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</si>
  <si>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</si>
  <si>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</si>
  <si>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</si>
  <si>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</si>
  <si>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</si>
  <si>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</si>
  <si>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</si>
  <si>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</si>
  <si>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</si>
  <si>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</si>
  <si>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</si>
  <si>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</si>
  <si>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</si>
  <si>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</si>
  <si>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</si>
  <si>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</si>
  <si>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</si>
  <si>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</si>
  <si>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</si>
  <si>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</si>
  <si>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</si>
  <si>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</si>
  <si>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</si>
  <si>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</si>
  <si>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</si>
  <si>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</si>
  <si>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</si>
  <si>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</si>
  <si>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</si>
  <si>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</si>
  <si>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</si>
  <si>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</si>
  <si>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</si>
  <si>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</si>
  <si>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</si>
  <si>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</si>
  <si>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</si>
  <si>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</si>
  <si>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</si>
  <si>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</si>
  <si>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</si>
  <si>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</si>
  <si>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</si>
  <si>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</si>
  <si>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</si>
  <si>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</si>
  <si>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</si>
  <si>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</si>
  <si>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</si>
  <si>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</si>
  <si>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</si>
  <si>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</si>
  <si>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</si>
  <si>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</si>
  <si>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</si>
  <si>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</si>
  <si>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</si>
  <si>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</si>
  <si>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</si>
  <si>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</si>
  <si>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</si>
  <si>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</si>
  <si>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</si>
  <si>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</si>
  <si>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</si>
  <si>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</si>
  <si>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</si>
  <si>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</si>
  <si>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</si>
  <si>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</si>
  <si>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</si>
  <si>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</si>
  <si>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</si>
  <si>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</si>
  <si>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</si>
  <si>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</si>
  <si>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</si>
  <si>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</si>
  <si>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</si>
  <si>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</si>
  <si>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</si>
  <si>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</si>
  <si>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</si>
  <si>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</si>
  <si>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</si>
  <si>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</si>
  <si>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</si>
  <si>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</si>
  <si>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</si>
  <si>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</si>
  <si>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</si>
  <si>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</si>
  <si>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</si>
  <si>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</si>
  <si>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</si>
  <si>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</si>
  <si>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</si>
  <si>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</si>
  <si>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</si>
  <si>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</si>
  <si>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</si>
  <si>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</si>
  <si>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</si>
  <si>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</si>
  <si>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</si>
  <si>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</si>
  <si>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</si>
  <si>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</si>
  <si>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</si>
  <si>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</si>
  <si>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</si>
  <si>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</si>
  <si>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</si>
  <si>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</si>
  <si>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</si>
  <si>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</si>
  <si>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</si>
  <si>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</si>
  <si>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</si>
  <si>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</si>
  <si>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</si>
  <si>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</si>
  <si>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</si>
  <si>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</si>
  <si>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</si>
  <si>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</si>
  <si>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</si>
  <si>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</si>
  <si>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</si>
  <si>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</si>
  <si>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</si>
  <si>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</si>
  <si>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</si>
  <si>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</si>
  <si>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</si>
  <si>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</si>
  <si>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</si>
  <si>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</si>
  <si>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</si>
  <si>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</si>
  <si>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</si>
  <si>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</si>
  <si>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</si>
  <si>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</si>
  <si>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</si>
  <si>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</si>
  <si>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</si>
  <si>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</si>
  <si>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</si>
  <si>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</si>
  <si>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</si>
  <si>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</si>
  <si>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</si>
  <si>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</si>
  <si>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</si>
  <si>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</si>
  <si>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</si>
  <si>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</si>
  <si>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</si>
  <si>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</si>
  <si>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</si>
  <si>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</si>
  <si>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</si>
  <si>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</si>
  <si>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</si>
  <si>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</si>
  <si>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</si>
  <si>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</si>
  <si>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</si>
  <si>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</si>
  <si>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</si>
  <si>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</si>
  <si>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</si>
  <si>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</si>
  <si>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</si>
  <si>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</si>
  <si>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</si>
  <si>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</si>
  <si>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</si>
  <si>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</si>
  <si>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</si>
  <si>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</si>
  <si>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</si>
  <si>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</si>
  <si>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</si>
  <si>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</si>
  <si>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</si>
  <si>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</si>
  <si>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</si>
  <si>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</si>
  <si>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</si>
  <si>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</si>
  <si>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</si>
  <si>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</si>
  <si>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</si>
  <si>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</si>
  <si>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</si>
  <si>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</si>
  <si>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</si>
  <si>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</si>
  <si>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</si>
  <si>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</si>
  <si>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</si>
  <si>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</si>
  <si>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</si>
  <si>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</si>
  <si>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</si>
  <si>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</si>
  <si>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</si>
  <si>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</si>
  <si>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</si>
  <si>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</si>
  <si>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</si>
  <si>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</si>
  <si>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</si>
  <si>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</si>
  <si>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</si>
  <si>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</si>
  <si>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</si>
  <si>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</si>
  <si>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</si>
  <si>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</si>
  <si>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</si>
  <si>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</si>
  <si>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</si>
  <si>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</si>
  <si>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</si>
  <si>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</si>
  <si>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</si>
  <si>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</si>
  <si>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</si>
  <si>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</si>
  <si>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</si>
  <si>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</si>
  <si>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</si>
  <si>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</si>
  <si>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</si>
  <si>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</si>
  <si>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</si>
  <si>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</si>
  <si>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</si>
  <si>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</si>
  <si>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</si>
  <si>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</si>
  <si>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</si>
  <si>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</si>
  <si>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</si>
  <si>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</si>
  <si>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</si>
  <si>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</si>
  <si>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</si>
  <si>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</si>
  <si>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</si>
  <si>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</si>
  <si>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</si>
  <si>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</si>
  <si>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</si>
  <si>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</si>
  <si>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</si>
  <si>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</si>
  <si>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</si>
  <si>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</si>
  <si>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</si>
  <si>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</si>
  <si>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</si>
  <si>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</si>
  <si>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</si>
  <si>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</si>
  <si>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</si>
  <si>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</si>
  <si>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</si>
  <si>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</si>
  <si>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</si>
  <si>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</si>
  <si>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</si>
  <si>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</si>
  <si>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</si>
  <si>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</si>
  <si>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</si>
  <si>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</si>
  <si>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</si>
  <si>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</si>
  <si>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</si>
  <si>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</si>
  <si>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</si>
  <si>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</si>
  <si>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</si>
  <si>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</si>
  <si>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</si>
  <si>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</si>
  <si>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</si>
  <si>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</si>
  <si>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</si>
  <si>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</si>
  <si>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</si>
  <si>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</si>
  <si>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</si>
  <si>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</si>
  <si>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</si>
  <si>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</si>
  <si>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</si>
  <si>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</si>
  <si>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</si>
  <si>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</si>
  <si>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</si>
  <si>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</si>
  <si>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</si>
  <si>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</si>
  <si>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</si>
  <si>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</si>
  <si>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</si>
  <si>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</si>
  <si>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</si>
  <si>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</si>
  <si>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</si>
  <si>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</si>
  <si>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</si>
  <si>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</si>
  <si>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</si>
  <si>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</si>
  <si>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</si>
  <si>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</si>
  <si>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</si>
  <si>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</si>
  <si>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</si>
  <si>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</si>
  <si>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</si>
  <si>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</si>
  <si>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</si>
  <si>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</si>
  <si>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</si>
  <si>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</si>
  <si>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</si>
  <si>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</si>
  <si>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</si>
  <si>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</si>
  <si>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</si>
  <si>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</si>
  <si>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</si>
  <si>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</si>
  <si>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</si>
  <si>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</si>
  <si>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</si>
  <si>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</si>
  <si>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</si>
  <si>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</si>
  <si>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</si>
  <si>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</si>
  <si>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</si>
  <si>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</si>
  <si>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</si>
  <si>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</si>
  <si>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</si>
  <si>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</si>
  <si>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</si>
  <si>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</si>
  <si>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</si>
  <si>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</si>
  <si>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</si>
  <si>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</si>
  <si>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</si>
  <si>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</si>
  <si>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</si>
  <si>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</si>
  <si>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</si>
  <si>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</si>
  <si>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</si>
  <si>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</si>
  <si>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</si>
  <si>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</si>
  <si>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</si>
  <si>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</si>
  <si>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</si>
  <si>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</si>
  <si>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</si>
  <si>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</si>
  <si>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</si>
  <si>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</si>
  <si>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</si>
  <si>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</si>
  <si>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</si>
  <si>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</si>
  <si>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</si>
  <si>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</si>
  <si>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</si>
  <si>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</si>
  <si>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</si>
  <si>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</si>
  <si>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</si>
  <si>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</si>
  <si>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</si>
  <si>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</si>
  <si>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</si>
  <si>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</si>
  <si>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</si>
  <si>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</si>
  <si>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</si>
  <si>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</si>
  <si>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</si>
  <si>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</si>
  <si>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</si>
  <si>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</si>
  <si>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</si>
  <si>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</si>
  <si>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</si>
  <si>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</si>
  <si>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</si>
  <si>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</si>
  <si>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</si>
  <si>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</si>
  <si>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</si>
  <si>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</si>
  <si>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</si>
  <si>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</si>
  <si>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</si>
  <si>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</si>
  <si>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</si>
  <si>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</si>
  <si>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</si>
  <si>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</si>
  <si>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</si>
  <si>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</si>
  <si>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</si>
  <si>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</si>
  <si>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</si>
  <si>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</si>
  <si>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</si>
  <si>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</si>
  <si>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</si>
  <si>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</si>
  <si>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</si>
  <si>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</si>
  <si>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</si>
  <si>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</si>
  <si>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</si>
  <si>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</si>
  <si>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</si>
  <si>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</si>
  <si>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</si>
  <si>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</si>
  <si>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</si>
  <si>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</si>
  <si>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</si>
  <si>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</si>
  <si>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</si>
  <si>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</si>
  <si>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</si>
  <si>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</si>
  <si>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</si>
  <si>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</si>
  <si>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</si>
  <si>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</si>
  <si>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</si>
  <si>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</si>
  <si>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</si>
  <si>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</si>
  <si>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</si>
  <si>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</si>
  <si>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</si>
  <si>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</si>
  <si>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</si>
  <si>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</si>
  <si>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</si>
  <si>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</si>
  <si>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</si>
  <si>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</si>
  <si>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</si>
  <si>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</si>
  <si>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</si>
  <si>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</si>
  <si>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</si>
  <si>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</si>
  <si>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</si>
  <si>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</si>
  <si>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</si>
  <si>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</si>
  <si>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</si>
  <si>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</si>
  <si>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</si>
  <si>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</si>
  <si>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</si>
  <si>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</si>
  <si>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</si>
  <si>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</si>
  <si>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</si>
  <si>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</si>
  <si>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</si>
  <si>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</si>
  <si>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</si>
  <si>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</si>
  <si>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</si>
  <si>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</si>
  <si>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</si>
  <si>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</si>
  <si>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</si>
  <si>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</si>
  <si>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</si>
  <si>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</si>
  <si>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</si>
  <si>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</si>
  <si>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</si>
  <si>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</si>
  <si>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</si>
  <si>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</si>
  <si>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</si>
  <si>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</si>
  <si>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</si>
  <si>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</si>
  <si>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</si>
  <si>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</si>
  <si>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</si>
  <si>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</si>
  <si>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</si>
  <si>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</si>
  <si>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</si>
  <si>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</si>
  <si>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</si>
  <si>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</si>
  <si>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</si>
  <si>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</si>
  <si>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</si>
  <si>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</si>
  <si>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</si>
  <si>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</si>
  <si>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</si>
  <si>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</si>
  <si>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</si>
  <si>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</si>
  <si>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</si>
  <si>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</si>
  <si>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</si>
  <si>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</si>
  <si>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</si>
  <si>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</si>
  <si>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</si>
  <si>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</si>
  <si>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</si>
  <si>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</si>
  <si>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</si>
  <si>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</si>
  <si>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</si>
  <si>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</si>
  <si>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</si>
  <si>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</si>
  <si>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</si>
  <si>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</si>
  <si>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</si>
  <si>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</si>
  <si>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</si>
  <si>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</si>
  <si>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</si>
  <si>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</si>
  <si>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</si>
  <si>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</si>
  <si>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</si>
  <si>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</si>
  <si>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</si>
  <si>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</si>
  <si>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</si>
  <si>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</si>
  <si>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</si>
  <si>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</si>
  <si>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</si>
  <si>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</si>
  <si>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</si>
  <si>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</si>
  <si>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</si>
  <si>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</si>
  <si>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</si>
  <si>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</si>
  <si>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</si>
  <si>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</si>
  <si>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</si>
  <si>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</si>
  <si>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</si>
  <si>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</si>
  <si>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</si>
  <si>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</si>
  <si>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</si>
  <si>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</si>
  <si>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</si>
  <si>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</si>
  <si>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</si>
  <si>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</si>
  <si>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</si>
  <si>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</si>
  <si>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</si>
  <si>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</si>
  <si>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</si>
  <si>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</si>
  <si>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</si>
  <si>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</si>
  <si>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</si>
  <si>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</si>
  <si>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</si>
  <si>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</si>
  <si>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</si>
  <si>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</si>
  <si>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</si>
  <si>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</si>
  <si>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</si>
  <si>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</si>
  <si>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</si>
  <si>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</si>
  <si>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</si>
  <si>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</si>
  <si>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</si>
  <si>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</si>
  <si>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</si>
  <si>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</si>
  <si>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</si>
  <si>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</si>
  <si>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</si>
  <si>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</si>
  <si>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</si>
  <si>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</si>
  <si>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</si>
  <si>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</si>
  <si>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</si>
  <si>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</si>
  <si>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</si>
  <si>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</si>
  <si>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</si>
  <si>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</si>
  <si>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</si>
  <si>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</si>
  <si>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</si>
  <si>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</si>
  <si>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</si>
  <si>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</si>
  <si>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</si>
  <si>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</si>
  <si>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</si>
  <si>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</si>
  <si>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</si>
  <si>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</si>
  <si>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</si>
  <si>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</si>
  <si>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</si>
  <si>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</si>
  <si>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</si>
  <si>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</si>
  <si>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</si>
  <si>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</si>
  <si>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</si>
  <si>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</si>
  <si>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</si>
  <si>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</si>
  <si>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</si>
  <si>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</si>
  <si>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</si>
  <si>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</si>
  <si>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</si>
  <si>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</si>
  <si>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</si>
  <si>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</si>
  <si>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</si>
  <si>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</si>
  <si>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</si>
  <si>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</si>
  <si>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</si>
  <si>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</si>
  <si>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</si>
  <si>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</si>
  <si>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</si>
  <si>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</si>
  <si>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</si>
  <si>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</si>
  <si>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</si>
  <si>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</si>
  <si>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</si>
  <si>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</si>
  <si>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</si>
  <si>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</si>
  <si>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</si>
  <si>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</si>
  <si>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</si>
  <si>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</si>
  <si>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</si>
  <si>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</si>
  <si>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</si>
  <si>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</si>
  <si>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</si>
  <si>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</si>
  <si>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</si>
  <si>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</si>
  <si>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</si>
  <si>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</si>
  <si>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</si>
  <si>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</si>
  <si>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</si>
  <si>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</si>
  <si>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</si>
  <si>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</si>
  <si>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</si>
  <si>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</si>
  <si>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</si>
  <si>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</si>
  <si>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</si>
  <si>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</si>
  <si>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</si>
  <si>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</si>
  <si>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</si>
  <si>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</si>
  <si>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</si>
  <si>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</si>
  <si>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</si>
  <si>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</si>
  <si>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</si>
  <si>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</si>
  <si>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</si>
  <si>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</si>
  <si>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</si>
  <si>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</si>
  <si>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</si>
  <si>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</si>
  <si>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</si>
  <si>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</si>
  <si>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</si>
  <si>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</si>
  <si>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</si>
  <si>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</si>
  <si>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</si>
  <si>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</si>
  <si>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</si>
  <si>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</si>
  <si>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</si>
  <si>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</si>
  <si>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</si>
  <si>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</si>
  <si>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</si>
  <si>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</si>
  <si>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</si>
  <si>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</si>
  <si>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</si>
  <si>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</si>
  <si>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</si>
  <si>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</si>
  <si>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</si>
  <si>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</si>
  <si>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</si>
  <si>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</si>
  <si>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</si>
  <si>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</si>
  <si>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</si>
  <si>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</si>
  <si>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</si>
  <si>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</si>
  <si>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</si>
  <si>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</si>
  <si>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</si>
  <si>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</si>
  <si>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</si>
  <si>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</si>
  <si>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</si>
  <si>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</si>
  <si>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</si>
  <si>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</si>
  <si>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</si>
  <si>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</si>
  <si>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</si>
  <si>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</si>
  <si>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</si>
  <si>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</si>
  <si>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</si>
  <si>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</si>
  <si>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</si>
  <si>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</si>
  <si>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</si>
  <si>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</si>
  <si>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</si>
  <si>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</si>
  <si>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</si>
  <si>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</si>
  <si>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</si>
  <si>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</si>
  <si>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</si>
  <si>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</si>
  <si>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</si>
  <si>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</si>
  <si>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</si>
  <si>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</si>
  <si>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</si>
  <si>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</si>
  <si>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</si>
  <si>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</si>
  <si>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</si>
  <si>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</si>
  <si>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</si>
  <si>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</si>
  <si>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</si>
  <si>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</si>
  <si>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</si>
  <si>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</si>
  <si>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</si>
  <si>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</si>
  <si>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</si>
  <si>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</si>
  <si>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</si>
  <si>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</si>
  <si>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</si>
  <si>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</si>
  <si>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</si>
  <si>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</si>
  <si>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</si>
  <si>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</si>
  <si>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</si>
  <si>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</si>
  <si>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</si>
  <si>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</si>
  <si>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</si>
  <si>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</si>
  <si>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</si>
  <si>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</si>
  <si>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</si>
  <si>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</si>
  <si>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</si>
  <si>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</si>
  <si>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</si>
  <si>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</si>
  <si>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</si>
  <si>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</si>
  <si>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</si>
  <si>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</si>
  <si>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</si>
  <si>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</si>
  <si>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</si>
  <si>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</si>
  <si>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</si>
  <si>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</si>
  <si>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</si>
  <si>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</si>
  <si>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</si>
  <si>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</si>
  <si>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</si>
  <si>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</si>
  <si>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</si>
  <si>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</si>
  <si>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</si>
  <si>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</si>
  <si>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</si>
  <si>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</si>
  <si>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</si>
  <si>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</si>
  <si>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</si>
  <si>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</si>
  <si>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</si>
  <si>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</si>
  <si>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</si>
  <si>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</si>
  <si>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</si>
  <si>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</si>
  <si>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</si>
  <si>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</si>
  <si>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</si>
  <si>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</si>
  <si>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</si>
  <si>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</si>
  <si>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</si>
  <si>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</si>
  <si>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</si>
  <si>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</si>
  <si>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</si>
  <si>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</si>
  <si>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</si>
  <si>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</si>
  <si>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</si>
  <si>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</si>
  <si>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</si>
  <si>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</si>
  <si>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</si>
  <si>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</si>
  <si>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</si>
  <si>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</si>
  <si>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</si>
  <si>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</si>
  <si>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</si>
  <si>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</si>
  <si>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</si>
  <si>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</si>
  <si>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</si>
  <si>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</si>
  <si>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</si>
  <si>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</si>
  <si>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</si>
  <si>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</si>
  <si>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</si>
  <si>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</si>
  <si>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</si>
  <si>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</si>
  <si>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</si>
  <si>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</si>
  <si>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</si>
  <si>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</si>
  <si>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</si>
  <si>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</si>
  <si>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</si>
  <si>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</si>
  <si>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</si>
  <si>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</si>
  <si>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</si>
  <si>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</si>
  <si>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</si>
  <si>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</si>
  <si>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</si>
  <si>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</si>
  <si>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</si>
  <si>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</si>
  <si>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</si>
  <si>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</si>
  <si>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</si>
  <si>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</si>
  <si>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</si>
  <si>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</si>
  <si>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</si>
  <si>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</si>
  <si>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</si>
  <si>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</si>
  <si>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</si>
  <si>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</si>
  <si>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</si>
  <si>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</si>
  <si>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</si>
  <si>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</si>
  <si>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</si>
  <si>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</si>
  <si>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</si>
  <si>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</si>
  <si>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</si>
  <si>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</si>
  <si>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</si>
  <si>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</si>
  <si>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</si>
  <si>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</si>
  <si>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</si>
  <si>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</si>
  <si>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</si>
  <si>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</si>
  <si>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</si>
  <si>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</si>
  <si>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</si>
  <si>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</si>
  <si>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</si>
  <si>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</si>
  <si>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</si>
  <si>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</si>
  <si>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</si>
  <si>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</si>
  <si>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</si>
  <si>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</si>
  <si>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</si>
  <si>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</si>
  <si>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</si>
  <si>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</si>
  <si>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</si>
  <si>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</si>
  <si>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</si>
  <si>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</si>
  <si>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</si>
  <si>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</si>
  <si>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</si>
  <si>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</si>
  <si>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</si>
  <si>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</si>
  <si>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</si>
  <si>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</si>
  <si>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</si>
  <si>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</si>
  <si>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</si>
  <si>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</si>
  <si>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</si>
  <si>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</si>
  <si>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</si>
  <si>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</si>
  <si>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</si>
  <si>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</si>
  <si>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</si>
  <si>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</si>
  <si>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</si>
  <si>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</si>
  <si>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</si>
  <si>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</si>
  <si>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</si>
  <si>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</si>
  <si>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</si>
  <si>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</si>
  <si>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</si>
  <si>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</si>
  <si>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</si>
  <si>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</si>
  <si>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</si>
  <si>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</si>
  <si>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</si>
  <si>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</si>
  <si>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</si>
  <si>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</si>
  <si>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</si>
  <si>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</si>
  <si>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</si>
  <si>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</si>
  <si>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</si>
  <si>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</si>
  <si>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</si>
  <si>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</si>
  <si>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</si>
  <si>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</si>
  <si>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</si>
  <si>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</si>
  <si>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</si>
  <si>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</si>
  <si>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</si>
  <si>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</si>
  <si>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</si>
  <si>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</si>
  <si>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</si>
  <si>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</si>
  <si>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</si>
  <si>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</si>
  <si>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</si>
  <si>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</si>
  <si>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</si>
  <si>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</si>
  <si>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</si>
  <si>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</si>
  <si>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</si>
  <si>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</si>
  <si>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</si>
  <si>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</si>
  <si>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</si>
  <si>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</si>
  <si>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</si>
  <si>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</si>
  <si>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</si>
  <si>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</si>
  <si>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</si>
  <si>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</si>
  <si>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</si>
  <si>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</si>
  <si>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</si>
  <si>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</si>
  <si>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</si>
  <si>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</si>
  <si>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</si>
  <si>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</si>
  <si>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</si>
  <si>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</si>
  <si>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</si>
  <si>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</si>
  <si>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</si>
  <si>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</si>
  <si>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</si>
  <si>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</si>
  <si>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</si>
  <si>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</si>
  <si>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</si>
  <si>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</si>
  <si>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</si>
  <si>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</si>
  <si>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</si>
  <si>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</si>
  <si>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</si>
  <si>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</si>
  <si>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</si>
  <si>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</si>
  <si>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</si>
  <si>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</si>
  <si>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</si>
  <si>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</si>
  <si>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</si>
  <si>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</si>
  <si>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</si>
  <si>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</si>
  <si>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</si>
  <si>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</si>
  <si>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</si>
  <si>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</si>
  <si>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</si>
  <si>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</si>
  <si>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</si>
  <si>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</si>
  <si>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</si>
  <si>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</si>
  <si>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</si>
  <si>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</si>
  <si>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</si>
  <si>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</si>
  <si>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</si>
  <si>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</si>
  <si>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</si>
  <si>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</si>
  <si>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</si>
  <si>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</si>
  <si>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</si>
  <si>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</si>
  <si>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</si>
  <si>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</si>
  <si>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</si>
  <si>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</si>
  <si>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</si>
  <si>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</si>
  <si>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</si>
  <si>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</si>
  <si>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</si>
  <si>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</si>
  <si>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</si>
  <si>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</si>
  <si>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</si>
  <si>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</si>
  <si>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</si>
  <si>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</si>
  <si>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</si>
  <si>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</si>
  <si>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</si>
  <si>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</si>
  <si>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</si>
  <si>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</si>
  <si>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</si>
  <si>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</si>
  <si>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</si>
  <si>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</si>
  <si>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</si>
  <si>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</si>
  <si>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</si>
  <si>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</si>
  <si>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</si>
  <si>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</si>
  <si>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</si>
  <si>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</si>
  <si>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</si>
  <si>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</si>
  <si>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</si>
  <si>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</si>
  <si>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</si>
  <si>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</si>
  <si>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</si>
  <si>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</si>
  <si>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</si>
  <si>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</si>
  <si>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</si>
  <si>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</si>
  <si>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</si>
  <si>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</si>
  <si>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</si>
  <si>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</si>
  <si>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</si>
  <si>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</si>
  <si>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</si>
  <si>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</si>
  <si>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</si>
  <si>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</si>
  <si>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</si>
  <si>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</si>
  <si>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</si>
  <si>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</si>
  <si>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</si>
  <si>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</si>
  <si>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</si>
  <si>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</si>
  <si>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</si>
  <si>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</si>
  <si>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</si>
  <si>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</si>
  <si>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</si>
  <si>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</si>
  <si>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</si>
  <si>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</si>
  <si>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</si>
  <si>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</si>
  <si>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</si>
  <si>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</si>
  <si>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</si>
  <si>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</si>
  <si>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</si>
  <si>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</si>
  <si>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</si>
  <si>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</si>
  <si>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</si>
  <si>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</si>
  <si>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</si>
  <si>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</si>
  <si>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</si>
  <si>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</si>
  <si>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</si>
  <si>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</si>
  <si>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</si>
  <si>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</si>
  <si>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</si>
  <si>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</si>
  <si>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</si>
  <si>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</si>
  <si>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</si>
  <si>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</si>
  <si>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</si>
  <si>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</si>
  <si>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</si>
  <si>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</si>
  <si>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</si>
  <si>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</si>
  <si>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</si>
  <si>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</si>
  <si>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</si>
  <si>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</si>
  <si>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</si>
  <si>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</si>
  <si>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</si>
  <si>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</si>
  <si>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</si>
  <si>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</si>
  <si>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</si>
  <si>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</si>
  <si>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</si>
  <si>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</si>
  <si>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</si>
  <si>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</si>
  <si>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</si>
  <si>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</si>
  <si>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</si>
  <si>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</si>
  <si>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</si>
  <si>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</si>
  <si>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</si>
  <si>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</si>
  <si>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</si>
  <si>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</si>
  <si>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</si>
  <si>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</si>
  <si>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</si>
  <si>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</si>
  <si>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</si>
  <si>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</si>
  <si>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</si>
  <si>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</si>
  <si>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</si>
  <si>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</si>
  <si>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</si>
  <si>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</si>
  <si>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</si>
  <si>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</si>
  <si>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</si>
  <si>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</si>
  <si>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</si>
  <si>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</si>
  <si>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</si>
  <si>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</si>
  <si>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</si>
  <si>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</si>
  <si>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</si>
  <si>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</si>
  <si>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</si>
  <si>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</si>
  <si>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</si>
  <si>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</si>
  <si>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</si>
  <si>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</si>
  <si>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</si>
  <si>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</si>
  <si>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</si>
  <si>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</si>
  <si>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</si>
  <si>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</si>
  <si>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</si>
  <si>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</si>
  <si>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</si>
  <si>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</si>
  <si>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</si>
  <si>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</si>
  <si>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</si>
  <si>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</si>
  <si>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</si>
  <si>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</si>
  <si>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</si>
  <si>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</si>
  <si>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</si>
  <si>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</si>
  <si>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</si>
  <si>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</si>
  <si>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</si>
  <si>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</si>
  <si>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</si>
  <si>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</si>
  <si>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</si>
  <si>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</si>
  <si>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</si>
  <si>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</si>
  <si>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</si>
  <si>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</si>
  <si>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</si>
  <si>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</si>
  <si>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</si>
  <si>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</si>
  <si>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</si>
  <si>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</si>
  <si>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</si>
  <si>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</si>
  <si>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</si>
  <si>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</si>
  <si>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</si>
  <si>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</si>
  <si>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</si>
  <si>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</si>
  <si>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</si>
  <si>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</si>
  <si>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</si>
  <si>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</si>
  <si>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</si>
  <si>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</si>
  <si>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</si>
  <si>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</si>
  <si>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</si>
  <si>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</si>
  <si>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</si>
  <si>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</si>
  <si>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</si>
  <si>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</si>
  <si>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</si>
  <si>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</si>
  <si>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</si>
  <si>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</si>
  <si>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</si>
  <si>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</si>
  <si>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</si>
  <si>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</si>
  <si>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</si>
  <si>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</si>
  <si>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</si>
  <si>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</si>
  <si>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</si>
  <si>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</si>
  <si>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</si>
  <si>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</si>
  <si>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</si>
  <si>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</si>
  <si>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</si>
  <si>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</si>
  <si>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</si>
  <si>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</si>
  <si>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</si>
  <si>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</si>
  <si>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</si>
  <si>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</si>
  <si>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</si>
  <si>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</si>
  <si>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</si>
  <si>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</si>
  <si>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</si>
  <si>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</si>
  <si>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</si>
  <si>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</si>
  <si>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</si>
  <si>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</si>
  <si>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</si>
  <si>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</si>
  <si>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</si>
  <si>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</si>
  <si>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</si>
  <si>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</si>
  <si>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</si>
  <si>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</si>
  <si>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</si>
  <si>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</si>
  <si>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</si>
  <si>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</si>
  <si>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</si>
  <si>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</si>
  <si>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</si>
  <si>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</si>
  <si>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</si>
  <si>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</si>
  <si>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</si>
  <si>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</si>
  <si>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</si>
  <si>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</si>
  <si>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</si>
  <si>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</si>
  <si>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</si>
  <si>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</si>
  <si>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</si>
  <si>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</si>
  <si>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</si>
  <si>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</si>
  <si>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</si>
  <si>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</si>
  <si>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</si>
  <si>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</si>
  <si>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</si>
  <si>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</si>
  <si>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</si>
  <si>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</si>
  <si>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</si>
  <si>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</si>
  <si>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</si>
  <si>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</si>
  <si>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</si>
  <si>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</si>
  <si>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</si>
  <si>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</si>
  <si>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</si>
  <si>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</si>
  <si>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</si>
  <si>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</si>
  <si>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</si>
  <si>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</si>
  <si>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</si>
  <si>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</si>
  <si>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</si>
  <si>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</si>
  <si>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</si>
  <si>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</si>
  <si>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</si>
  <si>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</si>
  <si>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</si>
  <si>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</si>
  <si>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</si>
  <si>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</si>
  <si>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</si>
  <si>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</si>
  <si>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</si>
  <si>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</si>
  <si>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</si>
  <si>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</si>
  <si>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</si>
  <si>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</si>
  <si>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</si>
  <si>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</si>
  <si>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</si>
  <si>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</si>
  <si>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</si>
  <si>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</si>
  <si>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</si>
  <si>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</si>
  <si>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</si>
  <si>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</si>
  <si>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</si>
  <si>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</si>
  <si>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</si>
  <si>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</si>
  <si>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</si>
  <si>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</si>
  <si>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</si>
  <si>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</si>
  <si>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</si>
  <si>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</si>
  <si>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</si>
  <si>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</si>
  <si>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</si>
  <si>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</si>
  <si>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</si>
  <si>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</si>
  <si>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</si>
  <si>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</si>
  <si>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</si>
  <si>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</si>
  <si>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</si>
  <si>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</si>
  <si>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</si>
  <si>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</si>
  <si>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</si>
  <si>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</si>
  <si>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</si>
  <si>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</si>
  <si>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</si>
  <si>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</si>
  <si>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</si>
  <si>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</si>
  <si>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</si>
  <si>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</si>
  <si>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</si>
  <si>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</si>
  <si>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</si>
  <si>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</si>
  <si>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</si>
  <si>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</si>
  <si>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</si>
  <si>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</si>
  <si>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</si>
  <si>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</si>
  <si>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</si>
  <si>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</si>
  <si>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</si>
  <si>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</si>
  <si>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</si>
  <si>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</si>
  <si>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</si>
  <si>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</si>
  <si>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</si>
  <si>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</si>
  <si>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</si>
  <si>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</si>
  <si>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</si>
  <si>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</si>
  <si>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</si>
  <si>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</si>
  <si>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</si>
  <si>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</si>
  <si>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</si>
  <si>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</si>
  <si>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</si>
  <si>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</si>
  <si>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</si>
  <si>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</si>
  <si>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</si>
  <si>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</si>
  <si>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</si>
  <si>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</si>
  <si>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</si>
  <si>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</si>
  <si>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</si>
  <si>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</si>
  <si>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</si>
  <si>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</si>
  <si>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</si>
  <si>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</si>
  <si>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</si>
  <si>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</si>
  <si>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</si>
  <si>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</si>
  <si>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</si>
  <si>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</si>
  <si>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</si>
  <si>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</si>
  <si>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</si>
  <si>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</si>
  <si>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</si>
  <si>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</si>
  <si>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</si>
  <si>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</si>
  <si>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</si>
  <si>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</si>
  <si>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</si>
  <si>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</si>
  <si>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</si>
  <si>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</si>
  <si>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</si>
  <si>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</si>
  <si>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</si>
  <si>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</si>
  <si>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</si>
  <si>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</si>
  <si>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</si>
  <si>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</si>
  <si>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</si>
  <si>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</si>
  <si>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</si>
  <si>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</si>
  <si>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</si>
  <si>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</si>
  <si>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</si>
  <si>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</si>
  <si>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</si>
  <si>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</si>
  <si>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</si>
  <si>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</si>
  <si>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</si>
  <si>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</si>
  <si>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</si>
  <si>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</si>
  <si>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</si>
  <si>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</si>
  <si>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</si>
  <si>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</si>
  <si>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</si>
  <si>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</si>
  <si>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</si>
  <si>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</si>
  <si>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</si>
  <si>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</si>
  <si>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</si>
  <si>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</si>
  <si>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</si>
  <si>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</si>
  <si>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</si>
  <si>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</si>
  <si>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</si>
  <si>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</si>
  <si>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</si>
  <si>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</si>
  <si>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</si>
  <si>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</si>
  <si>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</si>
  <si>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</si>
  <si>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</si>
  <si>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</si>
  <si>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</si>
  <si>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</si>
  <si>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</si>
  <si>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</si>
  <si>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</si>
  <si>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</si>
  <si>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</si>
  <si>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</si>
  <si>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</si>
  <si>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</si>
  <si>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</si>
  <si>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</si>
  <si>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</si>
  <si>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</si>
  <si>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</si>
  <si>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</si>
  <si>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</si>
  <si>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</si>
  <si>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</si>
  <si>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</si>
  <si>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</si>
  <si>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</si>
  <si>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</si>
  <si>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</si>
  <si>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</si>
  <si>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</si>
  <si>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</si>
  <si>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</si>
  <si>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</si>
  <si>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</si>
  <si>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</si>
  <si>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</si>
  <si>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</si>
  <si>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</si>
  <si>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</si>
  <si>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</si>
  <si>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</si>
  <si>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</si>
  <si>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</si>
  <si>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</si>
  <si>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</si>
  <si>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</si>
  <si>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</si>
  <si>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</si>
  <si>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</si>
  <si>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</si>
  <si>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</si>
  <si>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</si>
  <si>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</si>
  <si>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</si>
  <si>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</si>
  <si>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</si>
  <si>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</si>
  <si>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</si>
  <si>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</si>
  <si>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</si>
  <si>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</si>
  <si>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</si>
  <si>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</si>
  <si>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</si>
  <si>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</si>
  <si>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</si>
  <si>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</si>
  <si>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</si>
  <si>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</si>
  <si>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</si>
  <si>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</si>
  <si>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</si>
  <si>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</si>
  <si>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</si>
  <si>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</si>
  <si>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</si>
  <si>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</si>
  <si>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</si>
  <si>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</si>
  <si>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</si>
  <si>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</si>
  <si>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</si>
  <si>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</si>
  <si>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</si>
  <si>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</si>
  <si>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</si>
  <si>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</si>
  <si>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</si>
  <si>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</si>
  <si>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</si>
  <si>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</si>
  <si>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</si>
  <si>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</si>
  <si>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</si>
  <si>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</si>
  <si>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</si>
  <si>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</si>
  <si>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</si>
  <si>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</si>
  <si>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</si>
  <si>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</si>
  <si>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</si>
  <si>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</si>
  <si>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</si>
  <si>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</si>
  <si>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</si>
  <si>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</si>
  <si>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</si>
  <si>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</si>
  <si>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</si>
  <si>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</si>
  <si>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</si>
  <si>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</si>
  <si>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</si>
  <si>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</si>
  <si>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</si>
  <si>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</si>
  <si>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</si>
  <si>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</si>
  <si>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</si>
  <si>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</si>
  <si>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</si>
  <si>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</si>
  <si>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</si>
  <si>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</si>
  <si>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</si>
  <si>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</si>
  <si>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</si>
  <si>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</si>
  <si>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</si>
  <si>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</si>
  <si>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</si>
  <si>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</si>
  <si>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</si>
  <si>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</si>
  <si>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</si>
  <si>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</si>
  <si>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</si>
  <si>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</si>
  <si>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</si>
  <si>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</si>
  <si>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</si>
  <si>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</si>
  <si>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</si>
  <si>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</si>
  <si>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</si>
  <si>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</si>
  <si>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</si>
  <si>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</si>
  <si>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</si>
  <si>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</si>
  <si>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</si>
  <si>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</si>
  <si>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</si>
  <si>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</si>
  <si>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</si>
  <si>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</si>
  <si>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</si>
  <si>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</si>
  <si>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</si>
  <si>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</si>
  <si>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</si>
  <si>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</si>
  <si>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</si>
  <si>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</si>
  <si>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</si>
  <si>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</si>
  <si>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</si>
  <si>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</si>
  <si>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</si>
  <si>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</si>
  <si>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</si>
  <si>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</si>
  <si>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</si>
  <si>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</si>
  <si>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</si>
  <si>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</si>
  <si>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</si>
  <si>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</si>
  <si>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</si>
  <si>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</si>
  <si>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</si>
  <si>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</si>
  <si>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</si>
  <si>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</si>
  <si>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</si>
  <si>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</si>
  <si>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</si>
  <si>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</si>
  <si>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</si>
  <si>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</si>
  <si>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</si>
  <si>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</si>
  <si>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</si>
  <si>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</si>
  <si>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</si>
  <si>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</si>
  <si>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</si>
  <si>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</si>
  <si>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</si>
  <si>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</si>
  <si>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</si>
  <si>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</si>
  <si>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</si>
  <si>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</si>
  <si>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</si>
  <si>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</si>
  <si>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</si>
  <si>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</si>
  <si>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</si>
  <si>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</si>
  <si>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</si>
  <si>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</si>
  <si>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</si>
  <si>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</si>
  <si>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</si>
  <si>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</si>
  <si>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</si>
  <si>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</si>
  <si>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</si>
  <si>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</si>
  <si>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</si>
  <si>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</si>
  <si>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</si>
  <si>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</si>
  <si>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</si>
  <si>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</si>
  <si>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</si>
  <si>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</si>
  <si>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</si>
  <si>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</si>
  <si>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</si>
  <si>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</si>
  <si>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</si>
  <si>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</si>
  <si>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</si>
  <si>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</si>
  <si>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</si>
  <si>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</si>
  <si>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</si>
  <si>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</si>
  <si>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</si>
  <si>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</si>
  <si>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</si>
  <si>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</si>
  <si>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</si>
  <si>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</si>
  <si>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</si>
  <si>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</si>
  <si>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</si>
  <si>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</si>
  <si>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</si>
  <si>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</si>
  <si>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</si>
  <si>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</si>
  <si>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</si>
  <si>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</si>
  <si>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</si>
  <si>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</si>
  <si>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</si>
  <si>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</si>
  <si>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</si>
  <si>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</si>
  <si>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</si>
  <si>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</si>
  <si>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</si>
  <si>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</si>
  <si>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</si>
  <si>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</si>
  <si>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</si>
  <si>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</si>
  <si>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</si>
  <si>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</si>
  <si>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</si>
  <si>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</si>
  <si>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</si>
  <si>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</si>
  <si>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</si>
  <si>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</si>
  <si>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</si>
  <si>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</si>
  <si>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</si>
  <si>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</si>
  <si>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</si>
  <si>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</si>
  <si>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</si>
  <si>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</si>
  <si>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</si>
  <si>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</si>
  <si>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</si>
  <si>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</si>
  <si>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</si>
  <si>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</si>
  <si>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</si>
  <si>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</si>
  <si>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</si>
  <si>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</si>
  <si>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</si>
  <si>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</si>
  <si>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</si>
  <si>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</si>
  <si>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</si>
  <si>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</si>
  <si>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</si>
  <si>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</si>
  <si>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</si>
  <si>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</si>
  <si>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</si>
  <si>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</si>
  <si>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</si>
  <si>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</si>
  <si>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</si>
  <si>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</si>
  <si>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</si>
  <si>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</si>
  <si>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</si>
  <si>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</si>
  <si>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</si>
  <si>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</si>
  <si>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</si>
  <si>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</si>
  <si>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</si>
  <si>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</si>
  <si>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</si>
  <si>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</si>
  <si>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</si>
  <si>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</si>
  <si>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</si>
  <si>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</si>
  <si>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</si>
  <si>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</si>
  <si>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</si>
  <si>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</si>
  <si>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</si>
  <si>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</si>
  <si>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</si>
  <si>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</si>
  <si>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</si>
  <si>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</si>
  <si>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</si>
  <si>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</si>
  <si>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</si>
  <si>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</si>
  <si>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</si>
  <si>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</si>
  <si>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</si>
  <si>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</si>
  <si>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</si>
  <si>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</si>
  <si>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</si>
  <si>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</si>
  <si>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</si>
  <si>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</si>
  <si>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</si>
  <si>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</si>
  <si>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</si>
  <si>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</si>
  <si>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</si>
  <si>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</si>
  <si>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</si>
  <si>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</si>
  <si>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</si>
  <si>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</si>
  <si>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</si>
  <si>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</si>
  <si>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</si>
  <si>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</si>
  <si>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</si>
  <si>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</si>
  <si>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</si>
  <si>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</si>
  <si>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</si>
  <si>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</si>
  <si>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</si>
  <si>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</si>
  <si>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</si>
  <si>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</si>
  <si>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</si>
  <si>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</si>
  <si>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</si>
  <si>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</si>
  <si>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</si>
  <si>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</si>
  <si>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</si>
  <si>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</si>
  <si>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</si>
  <si>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</si>
  <si>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</si>
  <si>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</si>
  <si>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</si>
  <si>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</si>
  <si>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</si>
  <si>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</si>
  <si>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</si>
  <si>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</si>
  <si>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</si>
  <si>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</si>
  <si>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</si>
  <si>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</si>
  <si>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</si>
  <si>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</si>
  <si>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</si>
  <si>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</si>
  <si>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</si>
  <si>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</si>
  <si>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</si>
  <si>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</si>
  <si>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</si>
  <si>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</si>
  <si>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</si>
  <si>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</si>
  <si>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</si>
  <si>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</si>
  <si>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</si>
  <si>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</si>
  <si>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</si>
  <si>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</si>
  <si>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</si>
  <si>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</si>
  <si>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</si>
  <si>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</si>
  <si>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</si>
  <si>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</si>
  <si>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</si>
  <si>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</si>
  <si>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</si>
  <si>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</si>
  <si>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</si>
  <si>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</si>
  <si>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</si>
  <si>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</si>
  <si>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</si>
  <si>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</si>
  <si>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</si>
  <si>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</si>
  <si>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</si>
  <si>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</si>
  <si>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</si>
  <si>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</si>
  <si>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</si>
  <si>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</si>
  <si>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</si>
  <si>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</si>
  <si>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</si>
  <si>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</si>
  <si>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</si>
  <si>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</si>
  <si>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</si>
  <si>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</si>
  <si>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</si>
  <si>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</si>
  <si>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</si>
  <si>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</si>
  <si>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</si>
  <si>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</si>
  <si>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</si>
  <si>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</si>
  <si>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</si>
  <si>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</si>
  <si>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</si>
  <si>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</si>
  <si>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</si>
  <si>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</si>
  <si>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</si>
  <si>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</si>
  <si>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</si>
  <si>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</si>
  <si>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</si>
  <si>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</si>
  <si>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</si>
  <si>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</si>
  <si>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</si>
  <si>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</si>
  <si>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</si>
  <si>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</si>
  <si>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</si>
  <si>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</si>
  <si>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</si>
  <si>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</si>
  <si>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</si>
  <si>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</si>
  <si>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</si>
  <si>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</si>
  <si>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</si>
  <si>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</si>
  <si>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</si>
  <si>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</si>
  <si>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</si>
  <si>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</si>
  <si>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</si>
  <si>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</si>
  <si>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</si>
  <si>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</si>
  <si>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</si>
  <si>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</si>
  <si>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</si>
  <si>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</si>
  <si>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</si>
  <si>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</si>
  <si>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</si>
  <si>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</si>
  <si>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</si>
  <si>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</si>
  <si>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</si>
  <si>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</si>
  <si>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</si>
  <si>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</si>
  <si>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</si>
  <si>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</si>
  <si>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</si>
  <si>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</si>
  <si>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</si>
  <si>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</si>
  <si>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</si>
  <si>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</si>
  <si>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</si>
  <si>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</si>
  <si>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</si>
  <si>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</si>
  <si>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</si>
  <si>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</si>
  <si>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</si>
  <si>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</si>
  <si>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</si>
  <si>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</si>
  <si>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</si>
  <si>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</si>
  <si>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</si>
  <si>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</si>
  <si>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</si>
  <si>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</si>
  <si>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</si>
  <si>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</si>
  <si>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</si>
  <si>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</si>
  <si>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</si>
  <si>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</si>
  <si>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</si>
  <si>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</si>
  <si>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</si>
  <si>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</si>
  <si>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</si>
  <si>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</si>
  <si>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</si>
  <si>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</si>
  <si>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</si>
  <si>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</si>
  <si>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</si>
  <si>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</si>
  <si>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</si>
  <si>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</si>
  <si>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</si>
  <si>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</si>
  <si>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</si>
  <si>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</si>
  <si>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</si>
  <si>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</si>
  <si>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</si>
  <si>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</si>
  <si>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</si>
  <si>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</si>
  <si>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</si>
  <si>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</si>
  <si>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</si>
  <si>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</si>
  <si>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</si>
  <si>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</si>
  <si>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</si>
  <si>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</si>
  <si>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</si>
  <si>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</si>
  <si>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</si>
  <si>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</si>
  <si>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</si>
  <si>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</si>
  <si>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</si>
  <si>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</si>
  <si>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</si>
  <si>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</si>
  <si>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</si>
  <si>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</si>
  <si>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</si>
  <si>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</si>
  <si>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</si>
  <si>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</si>
  <si>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</si>
  <si>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</si>
  <si>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</si>
  <si>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</si>
  <si>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</si>
  <si>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</si>
  <si>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</si>
  <si>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</si>
  <si>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</si>
  <si>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</si>
  <si>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</si>
  <si>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</si>
  <si>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</si>
  <si>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</si>
  <si>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</si>
  <si>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</si>
  <si>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</si>
  <si>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</si>
  <si>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</si>
  <si>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</si>
  <si>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</si>
  <si>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</si>
  <si>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</si>
  <si>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</si>
  <si>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</si>
  <si>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</si>
  <si>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</si>
  <si>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</si>
  <si>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</si>
  <si>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</si>
  <si>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</si>
  <si>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</si>
  <si>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</si>
  <si>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</si>
  <si>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</si>
  <si>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</si>
  <si>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</si>
  <si>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</si>
  <si>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</si>
  <si>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</si>
  <si>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</si>
  <si>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</si>
  <si>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</si>
  <si>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</si>
  <si>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</si>
  <si>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</si>
  <si>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</si>
  <si>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</si>
  <si>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</si>
  <si>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</si>
  <si>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</si>
  <si>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</si>
  <si>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</si>
  <si>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</si>
  <si>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</si>
  <si>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</si>
  <si>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</si>
  <si>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</si>
  <si>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</si>
  <si>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</si>
  <si>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</si>
  <si>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</si>
  <si>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</si>
  <si>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</si>
  <si>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</si>
  <si>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</si>
  <si>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</si>
  <si>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</si>
  <si>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</si>
  <si>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</si>
  <si>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</si>
  <si>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</si>
  <si>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</si>
  <si>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</si>
  <si>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</si>
  <si>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</si>
  <si>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</si>
  <si>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</si>
  <si>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</si>
  <si>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</si>
  <si>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</si>
  <si>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</si>
  <si>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</si>
  <si>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</si>
  <si>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</si>
  <si>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</si>
  <si>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</si>
  <si>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</si>
  <si>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</si>
  <si>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</si>
  <si>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</si>
  <si>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</si>
  <si>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</si>
  <si>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</si>
  <si>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</si>
  <si>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</si>
  <si>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</si>
  <si>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</si>
  <si>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</si>
  <si>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</si>
  <si>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</si>
  <si>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</si>
  <si>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</si>
  <si>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</si>
  <si>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</si>
  <si>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</si>
  <si>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</si>
  <si>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</si>
  <si>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</si>
  <si>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</si>
  <si>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</si>
  <si>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</si>
  <si>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</si>
  <si>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</si>
  <si>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</si>
  <si>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</si>
  <si>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</si>
  <si>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</si>
  <si>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</si>
  <si>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</si>
  <si>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</si>
  <si>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</si>
  <si>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</si>
  <si>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</si>
  <si>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</si>
  <si>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</si>
  <si>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</si>
  <si>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</si>
  <si>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</si>
  <si>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</si>
  <si>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</si>
  <si>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</si>
  <si>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</si>
  <si>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</si>
  <si>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</si>
  <si>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</si>
  <si>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</si>
  <si>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</si>
  <si>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</si>
  <si>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</si>
  <si>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</si>
  <si>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</si>
  <si>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</si>
  <si>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</si>
  <si>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</si>
  <si>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</si>
  <si>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</si>
  <si>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</si>
  <si>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</si>
  <si>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</si>
  <si>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</si>
  <si>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</si>
  <si>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</si>
  <si>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</si>
  <si>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</si>
  <si>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</si>
  <si>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</si>
  <si>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</si>
  <si>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</si>
  <si>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</si>
  <si>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</si>
  <si>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</si>
  <si>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</si>
  <si>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</si>
  <si>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</si>
  <si>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</si>
  <si>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</si>
  <si>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</si>
  <si>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</si>
  <si>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</si>
  <si>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</si>
  <si>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</si>
  <si>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</si>
  <si>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</si>
  <si>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</si>
  <si>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</si>
  <si>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</si>
  <si>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</si>
  <si>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</si>
  <si>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</si>
  <si>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</si>
  <si>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</si>
  <si>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</si>
  <si>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</si>
  <si>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</si>
  <si>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</si>
  <si>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</si>
  <si>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</si>
  <si>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</si>
  <si>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</si>
  <si>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</si>
  <si>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</si>
  <si>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</si>
  <si>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</si>
  <si>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</si>
  <si>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</si>
  <si>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</si>
  <si>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</si>
  <si>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</si>
  <si>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</si>
  <si>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</si>
  <si>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</si>
  <si>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</si>
  <si>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</si>
  <si>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</si>
  <si>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</si>
  <si>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</si>
  <si>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</si>
  <si>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</si>
  <si>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</si>
  <si>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</si>
  <si>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</si>
  <si>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</si>
  <si>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</si>
  <si>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</si>
  <si>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</si>
  <si>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</si>
  <si>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</si>
  <si>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</si>
  <si>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</si>
  <si>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</si>
  <si>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</si>
  <si>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</si>
  <si>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</si>
  <si>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</si>
  <si>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</si>
  <si>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</si>
  <si>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</si>
  <si>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</si>
  <si>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</si>
  <si>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</si>
  <si>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</si>
  <si>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</si>
  <si>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</si>
  <si>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</si>
  <si>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</si>
  <si>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</si>
  <si>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</si>
  <si>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</si>
  <si>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</si>
  <si>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</si>
  <si>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</si>
  <si>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</si>
  <si>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</si>
  <si>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</si>
  <si>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</si>
  <si>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</si>
  <si>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</si>
  <si>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</si>
  <si>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</si>
  <si>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</si>
  <si>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</si>
  <si>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</si>
  <si>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</si>
  <si>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</si>
  <si>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</si>
  <si>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</si>
  <si>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</si>
  <si>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</si>
  <si>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</si>
  <si>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</si>
  <si>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</si>
  <si>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</si>
  <si>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</si>
  <si>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</si>
  <si>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</si>
  <si>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</si>
  <si>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</si>
  <si>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</si>
  <si>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</si>
  <si>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</si>
  <si>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</si>
  <si>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</si>
  <si>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</si>
  <si>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</si>
  <si>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</si>
  <si>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</si>
  <si>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</si>
  <si>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</si>
  <si>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</si>
  <si>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</si>
  <si>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</si>
  <si>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</si>
  <si>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</si>
  <si>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</si>
  <si>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</si>
  <si>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</si>
  <si>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</si>
  <si>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</si>
  <si>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</si>
  <si>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</si>
  <si>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</si>
  <si>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</si>
  <si>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</si>
  <si>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</si>
  <si>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</si>
  <si>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</si>
  <si>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</si>
  <si>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</si>
  <si>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</si>
  <si>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</si>
  <si>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</si>
  <si>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</si>
  <si>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</si>
  <si>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</si>
  <si>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</si>
  <si>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</si>
  <si>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</si>
  <si>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</si>
  <si>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</si>
  <si>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</si>
  <si>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</si>
  <si>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</si>
  <si>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</si>
  <si>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</si>
  <si>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</si>
  <si>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</si>
  <si>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</si>
  <si>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</si>
  <si>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</si>
  <si>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</si>
  <si>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</si>
  <si>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</si>
  <si>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</si>
  <si>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</si>
  <si>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</si>
  <si>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</si>
  <si>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</si>
  <si>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</si>
  <si>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</si>
  <si>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</si>
  <si>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</si>
  <si>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</si>
  <si>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</si>
  <si>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</si>
  <si>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</si>
  <si>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</si>
  <si>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</si>
  <si>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</si>
  <si>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</si>
  <si>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</si>
  <si>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</si>
  <si>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</si>
  <si>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</si>
  <si>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</si>
  <si>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</si>
  <si>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</si>
  <si>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</si>
  <si>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</si>
  <si>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</si>
  <si>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</si>
  <si>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</si>
  <si>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</si>
  <si>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</si>
  <si>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</si>
  <si>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</si>
  <si>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</si>
  <si>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</si>
  <si>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</si>
  <si>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</si>
  <si>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</si>
  <si>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</si>
  <si>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</si>
  <si>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</si>
  <si>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</si>
  <si>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</si>
  <si>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</si>
  <si>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</si>
  <si>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</si>
  <si>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</si>
  <si>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</si>
  <si>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</si>
  <si>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</si>
  <si>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</si>
  <si>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</si>
  <si>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</si>
  <si>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</si>
  <si>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</si>
  <si>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</si>
  <si>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</si>
  <si>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</si>
  <si>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</si>
  <si>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</si>
  <si>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</si>
  <si>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</si>
  <si>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</si>
  <si>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</si>
  <si>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</si>
  <si>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</si>
  <si>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</si>
  <si>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</si>
  <si>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</si>
  <si>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</si>
  <si>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</si>
  <si>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</si>
  <si>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</si>
  <si>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</si>
  <si>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</si>
  <si>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</si>
  <si>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</si>
  <si>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</si>
  <si>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</si>
  <si>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</si>
  <si>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</si>
  <si>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</si>
  <si>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</si>
  <si>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</si>
  <si>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</si>
  <si>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</si>
  <si>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</si>
  <si>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</si>
  <si>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</si>
  <si>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</si>
  <si>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</si>
  <si>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</si>
  <si>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</si>
  <si>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</si>
  <si>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</si>
  <si>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</si>
  <si>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</si>
  <si>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</si>
  <si>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</si>
  <si>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</si>
  <si>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</si>
  <si>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</si>
  <si>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</si>
  <si>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</si>
  <si>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</si>
  <si>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</si>
  <si>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</si>
  <si>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</si>
  <si>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</si>
  <si>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</si>
  <si>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</si>
  <si>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</si>
  <si>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</si>
  <si>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</si>
  <si>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</si>
  <si>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</si>
  <si>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</si>
  <si>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</si>
  <si>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</si>
  <si>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</si>
  <si>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</si>
  <si>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</si>
  <si>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</si>
  <si>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</si>
  <si>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</si>
  <si>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</si>
  <si>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</si>
  <si>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</si>
  <si>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</si>
  <si>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</si>
  <si>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</si>
  <si>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</si>
  <si>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</si>
  <si>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</si>
  <si>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</si>
  <si>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</si>
  <si>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</si>
  <si>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</si>
  <si>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</si>
  <si>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</si>
  <si>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</si>
  <si>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</si>
  <si>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</si>
  <si>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</si>
  <si>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</si>
  <si>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</si>
  <si>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</si>
  <si>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</si>
  <si>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</si>
  <si>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</si>
  <si>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</si>
  <si>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</si>
  <si>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</si>
  <si>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</si>
  <si>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</si>
  <si>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</si>
  <si>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</si>
  <si>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</si>
  <si>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</si>
  <si>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</si>
  <si>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</si>
  <si>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</si>
  <si>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</si>
  <si>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</si>
  <si>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</si>
  <si>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</si>
  <si>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</si>
  <si>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</si>
  <si>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</si>
  <si>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</si>
  <si>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</si>
  <si>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</si>
  <si>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</si>
  <si>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</si>
  <si>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</si>
  <si>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</si>
  <si>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</si>
  <si>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</si>
  <si>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</si>
  <si>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</si>
  <si>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</si>
  <si>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</si>
  <si>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</si>
  <si>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</si>
  <si>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</si>
  <si>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</si>
  <si>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</si>
  <si>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</si>
  <si>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</si>
  <si>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</si>
  <si>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</si>
  <si>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</si>
  <si>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</si>
  <si>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</si>
  <si>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</si>
  <si>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</si>
  <si>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</si>
  <si>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</si>
  <si>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</si>
  <si>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</si>
  <si>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</si>
  <si>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</si>
  <si>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</si>
  <si>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</si>
  <si>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</si>
  <si>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</si>
  <si>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</si>
  <si>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</si>
  <si>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</si>
  <si>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</si>
  <si>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</si>
  <si>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</si>
  <si>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</si>
  <si>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</si>
  <si>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</si>
  <si>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</si>
  <si>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</si>
  <si>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</si>
  <si>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</si>
  <si>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</si>
  <si>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</si>
  <si>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</si>
  <si>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</si>
  <si>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</si>
  <si>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</si>
  <si>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</si>
  <si>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</si>
  <si>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</si>
  <si>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</si>
  <si>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</si>
  <si>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</si>
  <si>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</si>
  <si>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</si>
  <si>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</si>
  <si>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</si>
  <si>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</si>
  <si>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</si>
  <si>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</si>
  <si>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</si>
  <si>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</si>
  <si>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</si>
  <si>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</si>
  <si>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</si>
  <si>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</si>
  <si>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</si>
  <si>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</si>
  <si>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</si>
  <si>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</si>
  <si>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</si>
  <si>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</si>
  <si>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</si>
  <si>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</si>
  <si>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</si>
  <si>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</si>
  <si>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</si>
  <si>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</si>
  <si>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</si>
  <si>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</si>
  <si>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</si>
  <si>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</si>
  <si>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</si>
  <si>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</si>
  <si>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</si>
  <si>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</si>
  <si>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</si>
  <si>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</si>
  <si>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</si>
  <si>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</si>
  <si>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</si>
  <si>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</si>
  <si>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</si>
  <si>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</si>
  <si>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</si>
  <si>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</si>
  <si>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</si>
  <si>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</si>
  <si>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</si>
  <si>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</si>
  <si>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</si>
  <si>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</si>
  <si>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</si>
  <si>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</si>
  <si>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</si>
  <si>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</si>
  <si>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</si>
  <si>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</si>
  <si>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</si>
  <si>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</si>
  <si>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</si>
  <si>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</si>
  <si>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</si>
  <si>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</si>
  <si>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</si>
  <si>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</si>
  <si>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</si>
  <si>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</si>
  <si>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</si>
  <si>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</si>
  <si>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</si>
  <si>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</si>
  <si>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</si>
  <si>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</si>
  <si>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</si>
  <si>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</si>
  <si>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</si>
  <si>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</si>
  <si>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</si>
  <si>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</si>
  <si>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</si>
  <si>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</si>
  <si>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</si>
  <si>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</si>
  <si>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</si>
  <si>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</si>
  <si>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</si>
  <si>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</si>
  <si>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</si>
  <si>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</si>
  <si>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</si>
  <si>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</si>
  <si>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</si>
  <si>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</si>
  <si>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</si>
  <si>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</si>
  <si>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</si>
  <si>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</si>
  <si>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</si>
  <si>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</si>
  <si>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</si>
  <si>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</si>
  <si>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</si>
  <si>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</si>
  <si>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</si>
  <si>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</si>
  <si>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</si>
  <si>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</si>
  <si>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</si>
  <si>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</si>
  <si>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</si>
  <si>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</si>
  <si>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</si>
  <si>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</si>
  <si>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</si>
  <si>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</si>
  <si>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</si>
  <si>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</si>
  <si>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</si>
  <si>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</si>
  <si>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</si>
  <si>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</si>
  <si>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</si>
  <si>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</si>
  <si>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</si>
  <si>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</si>
  <si>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</si>
  <si>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</si>
  <si>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</si>
  <si>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</si>
  <si>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</si>
  <si>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</si>
  <si>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</si>
  <si>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</si>
  <si>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</si>
  <si>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</si>
  <si>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</si>
  <si>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</si>
  <si>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</si>
  <si>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</si>
  <si>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</si>
  <si>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</si>
  <si>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</si>
  <si>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</si>
  <si>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</si>
  <si>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</si>
  <si>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</si>
  <si>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</si>
  <si>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</si>
  <si>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</si>
  <si>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</si>
  <si>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</si>
  <si>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</si>
  <si>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</si>
  <si>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</si>
  <si>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</si>
  <si>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</si>
  <si>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</si>
  <si>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</si>
  <si>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</si>
  <si>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</si>
  <si>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</si>
  <si>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</si>
  <si>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</si>
  <si>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</si>
  <si>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</si>
  <si>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</si>
  <si>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</si>
  <si>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</si>
  <si>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</si>
  <si>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</si>
  <si>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</si>
  <si>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</si>
  <si>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</si>
  <si>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</si>
  <si>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</si>
  <si>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</si>
  <si>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</si>
  <si>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</si>
  <si>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</si>
  <si>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</si>
  <si>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</si>
  <si>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</si>
  <si>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</si>
  <si>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</si>
  <si>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</si>
  <si>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</si>
  <si>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</si>
  <si>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</si>
  <si>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</si>
  <si>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</si>
  <si>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</si>
  <si>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</si>
  <si>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</si>
  <si>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</si>
  <si>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</si>
  <si>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</si>
  <si>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</si>
  <si>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</si>
  <si>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</si>
  <si>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</si>
  <si>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</si>
  <si>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</si>
  <si>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</si>
  <si>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</si>
  <si>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</si>
  <si>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</si>
  <si>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</si>
  <si>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</si>
  <si>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</si>
  <si>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</si>
  <si>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</si>
  <si>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</si>
  <si>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</si>
  <si>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</si>
  <si>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</si>
  <si>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</si>
  <si>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</si>
  <si>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</si>
  <si>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</si>
  <si>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</si>
  <si>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</si>
  <si>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</si>
  <si>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</si>
  <si>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</si>
  <si>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</si>
  <si>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</si>
  <si>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</si>
  <si>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</si>
  <si>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</si>
  <si>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</si>
  <si>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</si>
  <si>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</si>
  <si>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</si>
  <si>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</si>
  <si>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</si>
  <si>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</si>
  <si>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</si>
  <si>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</si>
  <si>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</si>
  <si>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</si>
  <si>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</si>
  <si>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</si>
  <si>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</si>
  <si>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</si>
  <si>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</si>
  <si>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</si>
  <si>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</si>
  <si>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</si>
  <si>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</si>
  <si>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</si>
  <si>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</si>
  <si>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</si>
  <si>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</si>
  <si>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</si>
  <si>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</si>
  <si>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</si>
  <si>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</si>
  <si>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</si>
  <si>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</si>
  <si>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</si>
  <si>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</si>
  <si>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</si>
  <si>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</si>
  <si>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</si>
  <si>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</si>
  <si>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</si>
  <si>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</si>
  <si>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</si>
  <si>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</si>
  <si>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</si>
  <si>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</si>
  <si>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</si>
  <si>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</si>
  <si>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</si>
  <si>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</si>
  <si>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</si>
  <si>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</si>
  <si>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</si>
  <si>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</si>
  <si>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</si>
  <si>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</si>
  <si>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</si>
  <si>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</si>
  <si>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</si>
  <si>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</si>
  <si>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</si>
  <si>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</si>
  <si>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</si>
  <si>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</si>
  <si>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</si>
  <si>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</si>
  <si>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</si>
  <si>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</si>
  <si>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</si>
  <si>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</si>
  <si>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</si>
  <si>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</si>
  <si>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</si>
  <si>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</si>
  <si>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</si>
  <si>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</si>
  <si>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</si>
  <si>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</si>
  <si>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</si>
  <si>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</si>
  <si>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</si>
  <si>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</si>
  <si>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</si>
  <si>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</si>
  <si>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</si>
  <si>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</si>
  <si>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</si>
  <si>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</si>
  <si>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</si>
  <si>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</si>
  <si>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</si>
  <si>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</si>
  <si>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</si>
  <si>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</si>
  <si>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</si>
  <si>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</si>
  <si>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</si>
  <si>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</si>
  <si>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</si>
  <si>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</si>
  <si>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</si>
  <si>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</si>
  <si>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</si>
  <si>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</si>
  <si>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</si>
  <si>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</si>
  <si>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</si>
  <si>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</si>
  <si>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</si>
  <si>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</si>
  <si>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</si>
  <si>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</si>
  <si>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</si>
  <si>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</si>
  <si>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</si>
  <si>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</si>
  <si>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</si>
  <si>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</si>
  <si>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</si>
  <si>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</si>
  <si>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</si>
  <si>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</si>
  <si>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</si>
  <si>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</si>
  <si>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</si>
  <si>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</si>
  <si>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</si>
  <si>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</si>
  <si>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</si>
  <si>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</si>
  <si>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</si>
  <si>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</si>
  <si>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</si>
  <si>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</si>
  <si>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</si>
  <si>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</si>
  <si>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</si>
  <si>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</si>
  <si>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</si>
  <si>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</si>
  <si>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</si>
  <si>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</si>
  <si>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</si>
  <si>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</si>
  <si>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</si>
  <si>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</si>
  <si>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</si>
  <si>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</si>
  <si>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</si>
  <si>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</si>
  <si>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</si>
  <si>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</si>
  <si>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</si>
  <si>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</si>
  <si>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</si>
  <si>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</si>
  <si>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</si>
  <si>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</si>
  <si>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</si>
  <si>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</si>
  <si>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</si>
  <si>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</si>
  <si>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</si>
  <si>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</si>
  <si>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</si>
  <si>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</si>
  <si>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</si>
  <si>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</si>
  <si>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</si>
  <si>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</si>
  <si>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</si>
  <si>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</si>
  <si>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</si>
  <si>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</si>
  <si>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</si>
  <si>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</si>
  <si>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</si>
  <si>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</si>
  <si>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</si>
  <si>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</si>
  <si>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</si>
  <si>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</si>
  <si>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</si>
  <si>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</si>
  <si>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</si>
  <si>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</si>
  <si>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</si>
  <si>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</si>
  <si>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</si>
  <si>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</si>
  <si>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</si>
  <si>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</si>
  <si>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</si>
  <si>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</si>
  <si>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</si>
  <si>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</si>
  <si>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</si>
  <si>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</si>
  <si>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</si>
  <si>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</si>
  <si>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</si>
  <si>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</si>
  <si>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</si>
  <si>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</si>
  <si>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</si>
  <si>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</si>
  <si>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</si>
  <si>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</si>
  <si>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</si>
  <si>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</si>
  <si>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</si>
  <si>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</si>
  <si>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</si>
  <si>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</si>
  <si>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</si>
  <si>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</si>
  <si>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</si>
  <si>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</si>
  <si>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</si>
  <si>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</si>
  <si>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</si>
  <si>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</si>
  <si>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</si>
  <si>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</si>
  <si>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</si>
  <si>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</si>
  <si>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</si>
  <si>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</si>
  <si>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</si>
  <si>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</si>
  <si>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</si>
  <si>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</si>
  <si>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</si>
  <si>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</si>
  <si>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</si>
  <si>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</si>
  <si>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</si>
  <si>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</si>
  <si>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</si>
  <si>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</si>
  <si>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</si>
  <si>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</si>
  <si>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</si>
  <si>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</si>
  <si>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</si>
  <si>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</si>
  <si>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</si>
  <si>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</si>
  <si>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</si>
  <si>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</si>
  <si>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</si>
  <si>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</si>
  <si>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</si>
  <si>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</si>
  <si>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</si>
  <si>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</si>
  <si>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</si>
  <si>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</si>
  <si>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</si>
  <si>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</si>
  <si>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</si>
  <si>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</si>
  <si>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</si>
  <si>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</si>
  <si>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</si>
  <si>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</si>
  <si>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</si>
  <si>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</si>
  <si>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</si>
  <si>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</si>
  <si>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</si>
  <si>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</si>
  <si>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</si>
  <si>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</si>
  <si>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</si>
  <si>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</si>
  <si>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</si>
  <si>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</si>
  <si>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</si>
  <si>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</si>
  <si>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</si>
  <si>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</si>
  <si>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</si>
  <si>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</si>
  <si>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</si>
  <si>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</si>
  <si>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</si>
  <si>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</si>
  <si>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</si>
  <si>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</si>
  <si>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</si>
  <si>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</si>
  <si>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</si>
  <si>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</si>
  <si>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</si>
  <si>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</si>
  <si>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</si>
  <si>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</si>
  <si>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</si>
  <si>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</si>
  <si>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</si>
  <si>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</si>
  <si>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</si>
  <si>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</si>
  <si>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</si>
  <si>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</si>
  <si>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</si>
  <si>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</si>
  <si>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</si>
  <si>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</si>
  <si>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</si>
  <si>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</si>
  <si>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</si>
  <si>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</si>
  <si>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</si>
  <si>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</si>
  <si>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</si>
  <si>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</si>
  <si>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</si>
  <si>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</si>
  <si>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</si>
  <si>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</si>
  <si>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</si>
  <si>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</si>
  <si>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</si>
  <si>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</si>
  <si>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</si>
  <si>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</si>
  <si>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</si>
  <si>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</si>
  <si>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</si>
  <si>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</si>
  <si>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</si>
  <si>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</si>
  <si>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</si>
  <si>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</si>
  <si>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</si>
  <si>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</si>
  <si>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</si>
  <si>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</si>
  <si>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</si>
  <si>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</si>
  <si>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</si>
  <si>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</si>
  <si>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</si>
  <si>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</si>
  <si>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</si>
  <si>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</si>
  <si>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</si>
  <si>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</si>
  <si>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</si>
  <si>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</si>
  <si>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</si>
  <si>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</si>
  <si>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</si>
  <si>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</si>
  <si>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</si>
  <si>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</si>
  <si>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</si>
  <si>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</si>
  <si>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</si>
  <si>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</si>
  <si>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</si>
  <si>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</si>
  <si>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</si>
  <si>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</si>
  <si>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</si>
  <si>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</si>
  <si>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</si>
  <si>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</si>
  <si>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</si>
  <si>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</si>
  <si>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</si>
  <si>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</si>
  <si>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</si>
  <si>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</si>
  <si>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</si>
  <si>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</si>
  <si>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</si>
  <si>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</si>
  <si>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</si>
  <si>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</si>
  <si>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</si>
  <si>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</si>
  <si>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</si>
  <si>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</si>
  <si>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</si>
  <si>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</si>
  <si>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</si>
  <si>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</si>
  <si>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</si>
  <si>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</si>
  <si>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</si>
  <si>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</si>
  <si>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</si>
  <si>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</si>
  <si>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</si>
  <si>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</si>
  <si>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</si>
  <si>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</si>
  <si>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</si>
  <si>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</si>
  <si>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</si>
  <si>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</si>
  <si>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</si>
  <si>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</si>
  <si>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</si>
  <si>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</si>
  <si>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</si>
  <si>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</si>
  <si>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</si>
  <si>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</si>
  <si>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</si>
  <si>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</si>
  <si>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</si>
  <si>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</si>
  <si>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</si>
  <si>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</si>
  <si>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</si>
  <si>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</si>
  <si>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</si>
  <si>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</si>
  <si>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</si>
  <si>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</si>
  <si>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</si>
  <si>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</si>
  <si>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</si>
  <si>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</si>
  <si>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</si>
  <si>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</si>
  <si>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</si>
  <si>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</si>
  <si>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</si>
  <si>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</si>
  <si>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</si>
  <si>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</si>
  <si>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</si>
  <si>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</si>
  <si>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</si>
  <si>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</si>
  <si>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</si>
  <si>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</si>
  <si>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</si>
  <si>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</si>
  <si>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</si>
  <si>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</si>
  <si>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</si>
  <si>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</si>
  <si>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</si>
  <si>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</si>
  <si>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</si>
  <si>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</si>
  <si>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</si>
  <si>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</si>
  <si>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</si>
  <si>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</si>
  <si>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</si>
  <si>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</si>
  <si>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</si>
  <si>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</si>
  <si>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</si>
  <si>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</si>
  <si>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</si>
  <si>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</si>
  <si>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</si>
  <si>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</si>
  <si>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</si>
  <si>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</si>
  <si>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</si>
  <si>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</si>
  <si>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</si>
  <si>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</si>
  <si>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</si>
  <si>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</si>
  <si>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</si>
  <si>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</si>
  <si>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</si>
  <si>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</si>
  <si>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</si>
  <si>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</si>
  <si>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</si>
  <si>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</si>
  <si>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</si>
  <si>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</si>
  <si>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</si>
  <si>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</si>
  <si>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</si>
  <si>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</si>
  <si>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</si>
  <si>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</si>
  <si>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</si>
  <si>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</si>
  <si>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</si>
  <si>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</si>
  <si>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</si>
  <si>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</si>
  <si>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</si>
  <si>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</si>
  <si>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</si>
  <si>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</si>
  <si>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</si>
  <si>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</si>
  <si>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</si>
  <si>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</si>
  <si>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</si>
  <si>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</si>
  <si>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</si>
  <si>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</si>
  <si>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</si>
  <si>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</si>
  <si>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</si>
  <si>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</si>
  <si>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</si>
  <si>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</si>
  <si>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</si>
  <si>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</si>
  <si>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</si>
  <si>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</si>
  <si>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</si>
  <si>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</si>
  <si>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</si>
  <si>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</si>
  <si>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</si>
  <si>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</si>
  <si>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</si>
  <si>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</si>
  <si>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</si>
  <si>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</si>
  <si>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</si>
  <si>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</si>
  <si>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</si>
  <si>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</si>
  <si>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</si>
  <si>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</si>
  <si>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</si>
  <si>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</si>
  <si>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</si>
  <si>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</si>
  <si>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</si>
  <si>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</si>
  <si>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</si>
  <si>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</si>
  <si>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</si>
  <si>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</si>
  <si>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</si>
  <si>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</si>
  <si>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</si>
  <si>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</si>
  <si>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</si>
  <si>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</si>
  <si>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</si>
  <si>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</si>
  <si>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</si>
  <si>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</si>
  <si>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</si>
  <si>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</si>
  <si>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</si>
  <si>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</si>
  <si>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</si>
  <si>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</si>
  <si>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</si>
  <si>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</si>
  <si>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</si>
  <si>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</si>
  <si>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</si>
  <si>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</si>
  <si>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</si>
  <si>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</si>
  <si>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</si>
  <si>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</si>
  <si>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</si>
  <si>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</si>
  <si>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</si>
  <si>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</si>
  <si>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</si>
  <si>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</si>
  <si>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</si>
  <si>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</si>
  <si>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</si>
  <si>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</si>
  <si>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</si>
  <si>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</si>
  <si>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</si>
  <si>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</si>
  <si>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</si>
  <si>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</si>
  <si>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</si>
  <si>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</si>
  <si>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</si>
  <si>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</si>
  <si>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</si>
  <si>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</si>
  <si>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</si>
  <si>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</si>
  <si>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</si>
  <si>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</si>
  <si>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</si>
  <si>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</si>
  <si>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</si>
  <si>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</si>
  <si>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</si>
  <si>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</si>
  <si>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</si>
  <si>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</si>
  <si>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</si>
  <si>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</si>
  <si>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</si>
  <si>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</si>
  <si>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</si>
  <si>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</si>
  <si>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</si>
  <si>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</si>
  <si>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</si>
  <si>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</si>
  <si>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</si>
  <si>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</si>
  <si>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</si>
  <si>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</si>
  <si>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</si>
  <si>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</si>
  <si>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</si>
  <si>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</si>
  <si>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</si>
  <si>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</si>
  <si>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</si>
  <si>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</si>
  <si>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</si>
  <si>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</si>
  <si>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</si>
  <si>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</si>
  <si>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</si>
  <si>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</si>
  <si>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</si>
  <si>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</si>
  <si>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</si>
  <si>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</si>
  <si>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</si>
  <si>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</si>
  <si>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</si>
  <si>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</si>
  <si>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</si>
  <si>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</si>
  <si>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</si>
  <si>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</si>
  <si>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</si>
  <si>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</si>
  <si>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</si>
  <si>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</si>
  <si>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</si>
  <si>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</si>
  <si>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</si>
  <si>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</si>
  <si>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</si>
  <si>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</si>
  <si>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</si>
  <si>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</si>
  <si>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</si>
  <si>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</si>
  <si>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</si>
  <si>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</si>
  <si>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</si>
  <si>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</si>
  <si>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</si>
  <si>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</si>
  <si>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</si>
  <si>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</si>
  <si>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</si>
  <si>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</si>
  <si>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</si>
  <si>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</si>
  <si>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</si>
  <si>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</si>
  <si>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</si>
  <si>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</si>
  <si>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</si>
  <si>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</si>
  <si>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</si>
  <si>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</si>
  <si>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</si>
  <si>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</si>
  <si>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</si>
  <si>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</si>
  <si>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</si>
  <si>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</si>
  <si>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</si>
  <si>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</si>
  <si>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</si>
  <si>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</si>
  <si>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</si>
  <si>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</si>
  <si>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</si>
  <si>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</si>
  <si>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</si>
  <si>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</si>
  <si>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</si>
  <si>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</si>
  <si>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</si>
  <si>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</si>
  <si>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</si>
  <si>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</si>
  <si>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</si>
  <si>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</si>
  <si>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</si>
  <si>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</si>
  <si>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</si>
  <si>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</si>
  <si>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</si>
  <si>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</si>
  <si>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</si>
  <si>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</si>
  <si>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</si>
  <si>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</si>
  <si>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</si>
  <si>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</si>
  <si>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</si>
  <si>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</si>
  <si>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</si>
  <si>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</si>
  <si>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</si>
  <si>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</si>
  <si>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</si>
  <si>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</si>
  <si>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</si>
  <si>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</si>
  <si>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</si>
  <si>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</si>
  <si>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</si>
  <si>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</si>
  <si>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</si>
  <si>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</si>
  <si>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</si>
  <si>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</si>
  <si>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</si>
  <si>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</si>
  <si>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</si>
  <si>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</si>
  <si>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</si>
  <si>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</si>
  <si>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</si>
  <si>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</si>
  <si>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</si>
  <si>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</si>
  <si>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</si>
  <si>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</si>
  <si>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</si>
  <si>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</si>
  <si>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</si>
  <si>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</si>
  <si>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</si>
  <si>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</si>
  <si>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</si>
  <si>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</si>
  <si>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</si>
  <si>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</si>
  <si>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</si>
  <si>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</si>
  <si>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</si>
  <si>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</si>
  <si>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</si>
  <si>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</si>
  <si>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</si>
  <si>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</si>
  <si>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</si>
  <si>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</si>
  <si>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</si>
  <si>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</si>
  <si>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</si>
  <si>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</si>
  <si>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</si>
  <si>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</si>
  <si>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</si>
  <si>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</si>
  <si>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</si>
  <si>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</si>
  <si>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</si>
  <si>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</si>
  <si>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</si>
  <si>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</si>
  <si>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</si>
  <si>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</si>
  <si>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</si>
  <si>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</si>
  <si>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</si>
  <si>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</si>
  <si>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</si>
  <si>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</si>
  <si>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</si>
  <si>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</si>
  <si>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</si>
  <si>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</si>
  <si>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</si>
  <si>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</si>
  <si>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</si>
  <si>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</si>
  <si>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</si>
  <si>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</si>
  <si>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</si>
  <si>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</si>
  <si>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</si>
  <si>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</si>
  <si>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</si>
  <si>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</si>
  <si>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</si>
  <si>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</si>
  <si>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</si>
  <si>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</si>
  <si>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</si>
  <si>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</si>
  <si>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</si>
  <si>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</si>
  <si>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</si>
  <si>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</si>
  <si>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</si>
  <si>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</si>
  <si>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</si>
  <si>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</si>
  <si>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</si>
  <si>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</si>
  <si>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</si>
  <si>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</si>
  <si>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</si>
  <si>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</si>
  <si>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</si>
  <si>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</si>
  <si>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</si>
  <si>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</si>
  <si>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</si>
  <si>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</si>
  <si>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</si>
  <si>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</si>
  <si>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</si>
  <si>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</si>
  <si>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</si>
  <si>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</si>
  <si>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</si>
  <si>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</si>
  <si>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</si>
  <si>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</si>
  <si>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</si>
  <si>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</si>
  <si>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</si>
  <si>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</si>
  <si>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</si>
  <si>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</si>
  <si>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</si>
  <si>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</si>
  <si>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</si>
  <si>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</si>
  <si>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</si>
  <si>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</si>
  <si>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</si>
  <si>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</si>
  <si>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</si>
  <si>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</si>
  <si>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</si>
  <si>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</si>
  <si>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</si>
  <si>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</si>
  <si>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</si>
  <si>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</si>
  <si>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</si>
  <si>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</si>
  <si>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</si>
  <si>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</si>
  <si>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</si>
  <si>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</si>
  <si>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</si>
  <si>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</si>
  <si>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</si>
  <si>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</si>
  <si>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</si>
  <si>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</si>
  <si>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</si>
  <si>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</si>
  <si>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</si>
  <si>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</si>
  <si>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</si>
  <si>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</si>
  <si>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</si>
  <si>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</si>
  <si>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</si>
  <si>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</si>
  <si>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</si>
  <si>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</si>
  <si>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</si>
  <si>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</si>
  <si>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</si>
  <si>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</si>
  <si>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</si>
  <si>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</si>
  <si>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</si>
  <si>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</si>
  <si>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</si>
  <si>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</si>
  <si>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</si>
  <si>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</si>
  <si>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</si>
  <si>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</si>
  <si>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</si>
  <si>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</si>
  <si>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</si>
  <si>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</si>
  <si>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</si>
  <si>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</si>
  <si>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</si>
  <si>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</si>
  <si>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</si>
  <si>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</si>
  <si>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</si>
  <si>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</si>
  <si>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</si>
  <si>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</si>
  <si>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</si>
  <si>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</si>
  <si>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</si>
  <si>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</si>
  <si>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</si>
  <si>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</si>
  <si>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</si>
  <si>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</si>
  <si>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</si>
  <si>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</si>
  <si>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</si>
  <si>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</si>
  <si>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</si>
  <si>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</si>
  <si>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</si>
  <si>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</si>
  <si>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</si>
  <si>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</si>
  <si>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</si>
  <si>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</si>
  <si>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</si>
  <si>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</si>
  <si>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</si>
  <si>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</si>
  <si>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</si>
  <si>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</si>
  <si>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</si>
  <si>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</si>
  <si>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</si>
  <si>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</si>
  <si>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</si>
  <si>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</si>
  <si>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</si>
  <si>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</si>
  <si>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</si>
  <si>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</si>
  <si>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</si>
  <si>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</si>
  <si>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</si>
  <si>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</si>
  <si>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</si>
  <si>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</si>
  <si>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</si>
  <si>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</si>
  <si>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</si>
  <si>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</si>
  <si>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</si>
  <si>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</si>
  <si>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</si>
  <si>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</si>
  <si>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</si>
  <si>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</si>
  <si>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</si>
  <si>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</si>
  <si>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</si>
  <si>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</si>
  <si>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</si>
  <si>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</si>
  <si>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</si>
  <si>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</si>
  <si>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</si>
  <si>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</si>
  <si>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</si>
  <si>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</si>
  <si>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</si>
  <si>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</si>
  <si>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</si>
  <si>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</si>
  <si>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</si>
  <si>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</si>
  <si>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</si>
  <si>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</si>
  <si>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</si>
  <si>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</si>
  <si>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</si>
  <si>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</si>
  <si>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</si>
  <si>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</si>
  <si>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</si>
  <si>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</si>
  <si>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</si>
  <si>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</si>
  <si>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</si>
  <si>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</si>
  <si>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</si>
  <si>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</si>
  <si>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</si>
  <si>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</si>
  <si>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</si>
  <si>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</si>
  <si>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</si>
  <si>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</si>
  <si>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</si>
  <si>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</si>
  <si>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</si>
  <si>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</si>
  <si>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</si>
  <si>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</si>
  <si>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</si>
  <si>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</si>
  <si>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</si>
  <si>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</si>
  <si>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</si>
  <si>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</si>
  <si>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</si>
  <si>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</si>
  <si>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</si>
  <si>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</si>
  <si>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</si>
  <si>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</si>
  <si>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</si>
  <si>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</si>
  <si>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</si>
  <si>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</si>
  <si>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</si>
  <si>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</si>
  <si>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</si>
  <si>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</si>
  <si>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</si>
  <si>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</si>
  <si>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</si>
  <si>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</si>
  <si>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</si>
  <si>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</si>
  <si>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</si>
  <si>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</si>
  <si>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</si>
  <si>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</si>
  <si>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</si>
  <si>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</si>
  <si>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</si>
  <si>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</si>
  <si>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</si>
  <si>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</si>
  <si>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</si>
  <si>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</si>
  <si>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</si>
  <si>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</si>
  <si>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</si>
  <si>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</si>
  <si>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</si>
  <si>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</si>
  <si>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</si>
  <si>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</si>
  <si>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</si>
  <si>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</si>
  <si>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</si>
  <si>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</si>
  <si>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</si>
  <si>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</si>
  <si>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</si>
  <si>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</si>
  <si>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</si>
  <si>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</si>
  <si>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</si>
  <si>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</si>
  <si>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</si>
  <si>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</si>
  <si>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</si>
  <si>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</si>
  <si>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</si>
  <si>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</si>
  <si>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</si>
  <si>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</si>
  <si>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</si>
  <si>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</si>
  <si>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</si>
  <si>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</si>
  <si>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</si>
  <si>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</si>
  <si>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</si>
  <si>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</si>
  <si>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</si>
  <si>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</si>
  <si>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</si>
  <si>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</si>
  <si>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</si>
  <si>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</si>
  <si>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</si>
  <si>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</si>
  <si>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</si>
  <si>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</si>
  <si>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</si>
  <si>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</si>
  <si>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</si>
  <si>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</si>
  <si>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</si>
  <si>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</si>
  <si>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</si>
  <si>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</si>
  <si>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</si>
  <si>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</si>
  <si>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</si>
  <si>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</si>
  <si>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</si>
  <si>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</si>
  <si>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</si>
  <si>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</si>
  <si>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</si>
  <si>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</si>
  <si>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</si>
  <si>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</si>
  <si>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</si>
  <si>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</si>
  <si>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</si>
  <si>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</si>
  <si>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</si>
  <si>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</si>
  <si>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</si>
  <si>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</si>
  <si>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</si>
  <si>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</si>
  <si>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</si>
  <si>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</si>
  <si>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</si>
  <si>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</si>
  <si>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</si>
  <si>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</si>
  <si>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</si>
  <si>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</si>
  <si>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</si>
  <si>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</si>
  <si>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</si>
  <si>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</si>
  <si>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</si>
  <si>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</si>
  <si>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</si>
  <si>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</si>
  <si>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</si>
  <si>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</si>
  <si>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</si>
  <si>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</si>
  <si>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</si>
  <si>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</si>
  <si>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</si>
  <si>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</si>
  <si>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</si>
  <si>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</si>
  <si>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</si>
  <si>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</si>
  <si>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</si>
  <si>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</si>
  <si>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</si>
  <si>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</si>
  <si>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</si>
  <si>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</si>
  <si>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</si>
  <si>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</si>
  <si>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</si>
  <si>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</si>
  <si>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</si>
  <si>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</si>
  <si>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</si>
  <si>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</si>
  <si>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</si>
  <si>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</si>
  <si>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</si>
  <si>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</si>
  <si>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</si>
  <si>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</si>
  <si>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</si>
  <si>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</si>
  <si>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</si>
  <si>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</si>
  <si>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</si>
  <si>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</si>
  <si>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</si>
  <si>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</si>
  <si>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</si>
  <si>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</si>
  <si>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</si>
  <si>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</si>
  <si>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</si>
  <si>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</si>
  <si>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</si>
  <si>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</si>
  <si>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</si>
  <si>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</si>
  <si>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</si>
  <si>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</si>
  <si>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</si>
  <si>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</si>
  <si>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</si>
  <si>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</si>
  <si>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</si>
  <si>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</si>
  <si>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</si>
  <si>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</si>
  <si>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</si>
  <si>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</si>
  <si>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</si>
  <si>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</si>
  <si>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</si>
  <si>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</si>
  <si>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</si>
  <si>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</si>
  <si>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</si>
  <si>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</si>
  <si>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</si>
  <si>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</si>
  <si>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</si>
  <si>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</si>
  <si>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</si>
  <si>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</si>
  <si>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</si>
  <si>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</si>
  <si>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</si>
  <si>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</si>
  <si>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</si>
  <si>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</si>
  <si>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</si>
  <si>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</si>
  <si>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</si>
  <si>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</si>
  <si>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</si>
  <si>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</si>
  <si>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</si>
  <si>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</si>
  <si>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</si>
  <si>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</si>
  <si>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</si>
  <si>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</si>
  <si>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</si>
  <si>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</si>
  <si>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</si>
  <si>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</si>
  <si>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</si>
  <si>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</si>
  <si>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</si>
  <si>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</si>
  <si>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</si>
  <si>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</si>
  <si>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</si>
  <si>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</si>
  <si>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</si>
  <si>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</si>
  <si>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</si>
  <si>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</si>
  <si>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</si>
  <si>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</si>
  <si>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</si>
  <si>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</si>
  <si>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</si>
  <si>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</si>
  <si>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</si>
  <si>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</si>
  <si>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</si>
  <si>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</si>
  <si>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</si>
  <si>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</si>
  <si>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</si>
  <si>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</si>
  <si>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</si>
  <si>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</si>
  <si>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</si>
  <si>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</si>
  <si>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</si>
  <si>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</si>
  <si>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</si>
  <si>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</si>
  <si>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</si>
  <si>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</si>
  <si>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</si>
  <si>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</si>
  <si>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</si>
  <si>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</si>
  <si>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</si>
  <si>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</si>
  <si>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</si>
  <si>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</si>
  <si>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</si>
  <si>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</si>
  <si>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</si>
  <si>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</si>
  <si>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</si>
  <si>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</si>
  <si>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</si>
  <si>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</si>
  <si>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</si>
  <si>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</si>
  <si>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</si>
  <si>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</si>
  <si>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</si>
  <si>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</si>
  <si>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</si>
  <si>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</si>
  <si>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</si>
  <si>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</si>
  <si>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</si>
  <si>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</si>
  <si>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</si>
  <si>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</si>
  <si>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</si>
  <si>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</si>
  <si>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</si>
  <si>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</si>
  <si>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</si>
  <si>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</si>
  <si>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</si>
  <si>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</si>
  <si>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</si>
  <si>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</si>
  <si>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</si>
  <si>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</si>
  <si>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</si>
  <si>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</si>
  <si>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</si>
  <si>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</si>
  <si>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</si>
  <si>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</si>
  <si>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</si>
  <si>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</si>
  <si>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</si>
  <si>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</si>
  <si>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</si>
  <si>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</si>
  <si>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</si>
  <si>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</si>
  <si>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</si>
  <si>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</si>
  <si>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</si>
  <si>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</si>
  <si>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</si>
  <si>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</si>
  <si>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</si>
  <si>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</si>
  <si>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</si>
  <si>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</si>
  <si>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</si>
  <si>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</si>
  <si>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</si>
  <si>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</si>
  <si>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</si>
  <si>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</si>
  <si>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</si>
  <si>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</si>
  <si>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</si>
  <si>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</si>
  <si>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</si>
  <si>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</si>
  <si>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</si>
  <si>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</si>
  <si>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</si>
  <si>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</si>
  <si>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</si>
  <si>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</si>
  <si>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</si>
  <si>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</si>
  <si>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</si>
  <si>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</si>
  <si>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</si>
  <si>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</si>
  <si>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</si>
  <si>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</si>
  <si>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</si>
  <si>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</si>
  <si>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</si>
  <si>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</si>
  <si>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</si>
  <si>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</si>
  <si>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</si>
  <si>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</si>
  <si>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</si>
  <si>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</si>
  <si>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</si>
  <si>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</si>
  <si>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</si>
  <si>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</si>
  <si>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</si>
  <si>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</si>
  <si>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</si>
  <si>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</si>
  <si>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</si>
  <si>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</si>
  <si>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</si>
  <si>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</si>
  <si>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</si>
  <si>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</si>
  <si>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</si>
  <si>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</si>
  <si>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</si>
  <si>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</si>
  <si>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</si>
  <si>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</si>
  <si>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</si>
  <si>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</si>
  <si>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</si>
  <si>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</si>
  <si>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</si>
  <si>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</si>
  <si>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</si>
  <si>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</si>
  <si>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</si>
  <si>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</si>
  <si>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</si>
  <si>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</si>
  <si>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</si>
  <si>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</si>
  <si>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</si>
  <si>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</si>
  <si>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</si>
  <si>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</si>
  <si>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</si>
  <si>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</si>
  <si>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</si>
  <si>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</si>
  <si>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</si>
  <si>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</si>
  <si>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</si>
  <si>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</si>
  <si>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</si>
  <si>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</si>
  <si>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</si>
  <si>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</si>
  <si>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</si>
  <si>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</si>
  <si>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</si>
  <si>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</si>
  <si>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</si>
  <si>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</si>
  <si>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</si>
  <si>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</si>
  <si>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</si>
  <si>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</si>
  <si>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</si>
  <si>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</si>
  <si>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</si>
  <si>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</si>
  <si>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</si>
  <si>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</si>
  <si>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</si>
  <si>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</si>
  <si>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</si>
  <si>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</si>
  <si>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</si>
  <si>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</si>
  <si>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</si>
  <si>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</si>
  <si>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</si>
  <si>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</si>
  <si>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</si>
  <si>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</si>
  <si>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</si>
  <si>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</si>
  <si>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</si>
  <si>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</si>
  <si>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</si>
  <si>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</si>
  <si>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</si>
  <si>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</si>
  <si>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</si>
  <si>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</si>
  <si>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</si>
  <si>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</si>
  <si>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</si>
  <si>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</si>
  <si>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</si>
  <si>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</si>
  <si>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</si>
  <si>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</si>
  <si>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</si>
  <si>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</si>
  <si>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</si>
  <si>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</si>
  <si>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</si>
  <si>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</si>
  <si>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</si>
  <si>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</si>
  <si>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</si>
  <si>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</si>
  <si>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</si>
  <si>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</si>
  <si>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</si>
  <si>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</si>
  <si>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</si>
  <si>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</si>
  <si>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</si>
  <si>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</si>
  <si>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</si>
  <si>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</si>
  <si>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</si>
  <si>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</si>
  <si>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</si>
  <si>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</si>
  <si>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</si>
  <si>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</si>
  <si>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</si>
  <si>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</si>
  <si>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</si>
  <si>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</si>
  <si>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</si>
  <si>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</si>
  <si>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</si>
  <si>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</si>
  <si>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</si>
  <si>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</si>
  <si>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</si>
  <si>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</si>
  <si>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</si>
  <si>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</si>
  <si>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</si>
  <si>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</si>
  <si>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</si>
  <si>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</si>
  <si>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</si>
  <si>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</si>
  <si>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</si>
  <si>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</si>
  <si>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</si>
  <si>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</si>
  <si>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</si>
  <si>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</si>
  <si>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</si>
  <si>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</si>
  <si>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</si>
  <si>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</si>
  <si>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</si>
  <si>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</si>
  <si>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</si>
  <si>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</si>
  <si>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</si>
  <si>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</si>
  <si>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</si>
  <si>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</si>
  <si>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</si>
  <si>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</si>
  <si>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</si>
  <si>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</si>
  <si>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</si>
  <si>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</si>
  <si>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</si>
  <si>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</si>
  <si>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</si>
  <si>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</si>
  <si>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</si>
  <si>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</si>
  <si>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</si>
  <si>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</si>
  <si>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</si>
  <si>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</si>
  <si>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</si>
  <si>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</si>
  <si>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</si>
  <si>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</si>
  <si>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</si>
  <si>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</si>
  <si>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</si>
  <si>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</si>
  <si>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</si>
  <si>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</si>
  <si>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</si>
  <si>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</si>
  <si>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</si>
  <si>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</si>
  <si>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</si>
  <si>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</si>
  <si>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</si>
  <si>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</si>
  <si>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</si>
  <si>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</si>
  <si>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</si>
  <si>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</si>
  <si>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</si>
  <si>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</si>
  <si>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</si>
  <si>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</si>
  <si>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</si>
  <si>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</si>
  <si>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</si>
  <si>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</si>
  <si>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</si>
  <si>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</si>
  <si>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</si>
  <si>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</si>
  <si>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</si>
  <si>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</si>
  <si>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</si>
  <si>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</si>
  <si>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</si>
  <si>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</si>
  <si>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</si>
  <si>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</si>
  <si>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</si>
  <si>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</si>
  <si>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</si>
  <si>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</si>
  <si>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</si>
  <si>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</si>
  <si>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</si>
  <si>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</si>
  <si>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</si>
  <si>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</si>
  <si>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</si>
  <si>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</si>
  <si>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</si>
  <si>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</si>
  <si>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</si>
  <si>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</si>
  <si>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</si>
  <si>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</si>
  <si>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</si>
  <si>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</si>
  <si>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</si>
  <si>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</si>
  <si>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</si>
  <si>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</si>
  <si>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</si>
  <si>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</si>
  <si>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</si>
  <si>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</si>
  <si>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</si>
  <si>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</si>
  <si>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</si>
  <si>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</si>
  <si>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</si>
  <si>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</si>
  <si>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</si>
  <si>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</si>
  <si>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</si>
  <si>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</si>
  <si>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</si>
  <si>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</si>
  <si>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</si>
  <si>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</si>
  <si>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</si>
  <si>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</si>
  <si>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</si>
  <si>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</si>
  <si>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</si>
  <si>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</si>
  <si>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</si>
  <si>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</si>
  <si>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</si>
  <si>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</si>
  <si>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</si>
  <si>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</si>
  <si>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</si>
  <si>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</si>
  <si>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</si>
  <si>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</si>
  <si>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</si>
  <si>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</si>
  <si>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</si>
  <si>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</si>
  <si>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</si>
  <si>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</si>
  <si>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</si>
  <si>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</si>
  <si>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</si>
  <si>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</si>
  <si>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</si>
  <si>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</si>
  <si>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</si>
  <si>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</si>
  <si>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</si>
  <si>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</si>
  <si>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</si>
  <si>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</si>
  <si>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</si>
  <si>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</si>
  <si>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</si>
  <si>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</si>
  <si>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</si>
  <si>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</si>
  <si>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</si>
  <si>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</si>
  <si>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</si>
  <si>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</si>
  <si>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</si>
  <si>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</si>
  <si>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</si>
  <si>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</si>
  <si>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</si>
  <si>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</si>
  <si>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</si>
  <si>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</si>
  <si>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</si>
  <si>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</si>
  <si>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</si>
  <si>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</si>
  <si>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</si>
  <si>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</si>
  <si>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</si>
  <si>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</si>
  <si>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</si>
  <si>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</si>
  <si>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</si>
  <si>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</si>
  <si>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</si>
  <si>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</si>
  <si>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</si>
  <si>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</si>
  <si>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</si>
  <si>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</si>
  <si>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</si>
  <si>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</si>
  <si>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</si>
  <si>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</si>
  <si>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</si>
  <si>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</si>
  <si>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</si>
  <si>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</si>
  <si>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</si>
  <si>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</si>
  <si>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</si>
  <si>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</si>
  <si>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</si>
  <si>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</si>
  <si>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</si>
  <si>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</si>
  <si>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</si>
  <si>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</si>
  <si>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</si>
  <si>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</si>
  <si>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</si>
  <si>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</si>
  <si>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</si>
  <si>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</si>
  <si>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</si>
  <si>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</si>
  <si>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</si>
  <si>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</si>
  <si>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</si>
  <si>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</si>
  <si>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</si>
  <si>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</si>
  <si>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</si>
  <si>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</si>
  <si>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</si>
  <si>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</si>
  <si>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</si>
  <si>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</si>
  <si>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</si>
  <si>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</si>
  <si>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</si>
  <si>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</si>
  <si>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</si>
  <si>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</si>
  <si>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</si>
  <si>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</si>
  <si>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</si>
  <si>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</si>
  <si>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</si>
  <si>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</si>
  <si>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</si>
  <si>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</si>
  <si>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</si>
  <si>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</si>
  <si>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</si>
  <si>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</si>
  <si>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</si>
  <si>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</si>
  <si>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</si>
  <si>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</si>
  <si>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</si>
  <si>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</si>
  <si>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</si>
  <si>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</si>
  <si>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</si>
  <si>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</si>
  <si>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</si>
  <si>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</si>
  <si>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</si>
  <si>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</si>
  <si>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</si>
  <si>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</si>
  <si>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</si>
  <si>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</si>
  <si>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</si>
  <si>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</si>
  <si>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</si>
  <si>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</si>
  <si>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</si>
  <si>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</si>
  <si>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</si>
  <si>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</si>
  <si>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</si>
  <si>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</si>
  <si>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</si>
  <si>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</si>
  <si>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</si>
  <si>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</si>
  <si>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</si>
  <si>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</si>
  <si>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</si>
  <si>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</si>
  <si>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</si>
  <si>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</si>
  <si>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</si>
  <si>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</si>
  <si>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</si>
  <si>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</si>
  <si>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</si>
  <si>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</si>
  <si>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</si>
  <si>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</si>
  <si>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</si>
  <si>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</si>
  <si>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</si>
  <si>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</si>
  <si>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</si>
  <si>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</si>
  <si>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</si>
  <si>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</si>
  <si>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</si>
  <si>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</si>
  <si>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</si>
  <si>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</si>
  <si>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</si>
  <si>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</si>
  <si>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</si>
  <si>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</si>
  <si>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</si>
  <si>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</si>
  <si>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</si>
  <si>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</si>
  <si>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</si>
  <si>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</si>
  <si>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</si>
  <si>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</si>
  <si>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</si>
  <si>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</si>
  <si>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</si>
  <si>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</si>
  <si>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</si>
  <si>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</si>
  <si>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</si>
  <si>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</si>
  <si>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</si>
  <si>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</si>
  <si>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</si>
  <si>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</si>
  <si>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</si>
  <si>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</si>
  <si>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</si>
  <si>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</si>
  <si>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</si>
  <si>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</si>
  <si>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</si>
  <si>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</si>
  <si>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</si>
  <si>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</si>
  <si>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</si>
  <si>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</si>
  <si>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</si>
  <si>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</si>
  <si>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</si>
  <si>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</si>
  <si>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</si>
  <si>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</si>
  <si>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</si>
  <si>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</si>
  <si>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</si>
  <si>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</si>
  <si>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</si>
  <si>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</si>
  <si>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</si>
  <si>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</si>
  <si>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</si>
  <si>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</si>
  <si>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</si>
  <si>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</si>
  <si>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</si>
  <si>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</si>
  <si>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</si>
  <si>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</si>
  <si>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</si>
  <si>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</si>
  <si>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</si>
  <si>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</si>
  <si>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</si>
  <si>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</si>
  <si>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</si>
  <si>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</si>
  <si>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</si>
  <si>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</si>
  <si>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</si>
  <si>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</si>
  <si>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</si>
  <si>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</si>
  <si>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</si>
  <si>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</si>
  <si>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</si>
  <si>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</si>
  <si>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</si>
  <si>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</si>
  <si>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</si>
  <si>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</si>
  <si>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</si>
  <si>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</si>
  <si>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</si>
  <si>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</si>
  <si>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</si>
  <si>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</si>
  <si>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</si>
  <si>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</si>
  <si>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</si>
  <si>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</si>
  <si>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</si>
  <si>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</si>
  <si>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</si>
  <si>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</si>
  <si>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</si>
  <si>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</si>
  <si>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</si>
  <si>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</si>
  <si>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</si>
  <si>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</si>
  <si>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</si>
  <si>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</si>
  <si>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</si>
  <si>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</si>
  <si>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</si>
  <si>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</si>
  <si>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</si>
  <si>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</si>
  <si>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</si>
  <si>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</si>
  <si>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</si>
  <si>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</si>
  <si>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</si>
  <si>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</si>
  <si>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</si>
  <si>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</si>
  <si>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</si>
  <si>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</si>
  <si>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</si>
  <si>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</si>
  <si>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</si>
  <si>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</si>
  <si>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</si>
  <si>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</si>
  <si>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</si>
  <si>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</si>
  <si>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</si>
  <si>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</si>
  <si>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</si>
  <si>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</si>
  <si>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</si>
  <si>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</si>
  <si>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</si>
  <si>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</si>
  <si>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</si>
  <si>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</si>
  <si>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</si>
  <si>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</si>
  <si>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</si>
  <si>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</si>
  <si>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</si>
  <si>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</si>
  <si>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</si>
  <si>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</si>
  <si>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</si>
  <si>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</si>
  <si>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</si>
  <si>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</si>
  <si>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</si>
  <si>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</si>
  <si>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</si>
  <si>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</si>
  <si>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</si>
  <si>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</si>
  <si>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</si>
  <si>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</si>
  <si>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</si>
  <si>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</si>
  <si>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</si>
  <si>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</si>
  <si>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</si>
  <si>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</si>
  <si>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</si>
  <si>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</si>
  <si>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</si>
  <si>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</si>
  <si>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</si>
  <si>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</si>
  <si>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</si>
  <si>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</si>
  <si>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</si>
  <si>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</si>
  <si>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</si>
  <si>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</si>
  <si>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</si>
  <si>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</si>
  <si>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</si>
  <si>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</si>
  <si>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</si>
  <si>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</si>
  <si>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</si>
  <si>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</si>
  <si>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</si>
  <si>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</si>
  <si>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</si>
  <si>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</si>
  <si>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</si>
  <si>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</si>
  <si>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</si>
  <si>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</si>
  <si>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</si>
  <si>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</si>
  <si>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</si>
  <si>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</si>
  <si>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</si>
  <si>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</si>
  <si>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</si>
  <si>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</si>
  <si>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</si>
  <si>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</si>
  <si>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</si>
  <si>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</si>
  <si>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</si>
  <si>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</si>
  <si>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</si>
  <si>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</si>
  <si>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</si>
  <si>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</si>
  <si>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</si>
  <si>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</si>
  <si>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</si>
  <si>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</si>
  <si>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</si>
  <si>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</si>
  <si>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</si>
  <si>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</si>
  <si>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</si>
  <si>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</si>
  <si>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</si>
  <si>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</si>
  <si>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</si>
  <si>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</si>
  <si>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</si>
  <si>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</si>
  <si>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</si>
  <si>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</si>
  <si>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</si>
  <si>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</si>
  <si>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</si>
  <si>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</si>
  <si>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</si>
  <si>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</si>
  <si>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</si>
  <si>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</si>
  <si>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</si>
  <si>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</si>
  <si>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</si>
  <si>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</si>
  <si>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</si>
  <si>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</si>
  <si>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</si>
  <si>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</si>
  <si>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</si>
  <si>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</si>
  <si>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</si>
  <si>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</si>
  <si>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</si>
  <si>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</si>
  <si>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</si>
  <si>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</si>
  <si>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</si>
  <si>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</si>
  <si>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</si>
  <si>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</si>
  <si>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</si>
  <si>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</si>
  <si>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</si>
  <si>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</si>
  <si>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</si>
  <si>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</si>
  <si>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</si>
  <si>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</si>
  <si>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</si>
  <si>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</si>
  <si>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</si>
  <si>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</si>
  <si>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</si>
  <si>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</si>
  <si>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</si>
  <si>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</si>
  <si>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</si>
  <si>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</si>
  <si>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</si>
  <si>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</si>
  <si>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</si>
  <si>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</si>
  <si>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</si>
  <si>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</si>
  <si>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</si>
  <si>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</si>
  <si>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</si>
  <si>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</si>
  <si>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</si>
  <si>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</si>
  <si>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</si>
  <si>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</si>
  <si>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</si>
  <si>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</si>
  <si>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</si>
  <si>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</si>
  <si>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</si>
  <si>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</si>
  <si>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</si>
  <si>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</si>
  <si>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</si>
  <si>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</si>
  <si>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</si>
  <si>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</si>
  <si>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</si>
  <si>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</si>
  <si>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</si>
  <si>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</si>
  <si>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</si>
  <si>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</si>
  <si>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</si>
  <si>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</si>
  <si>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</si>
  <si>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</si>
  <si>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</si>
  <si>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</si>
  <si>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</si>
  <si>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</si>
  <si>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</si>
  <si>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</si>
  <si>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</si>
  <si>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</si>
  <si>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</si>
  <si>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</si>
  <si>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</si>
  <si>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</si>
  <si>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</si>
  <si>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</si>
  <si>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</si>
  <si>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</si>
  <si>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</si>
  <si>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</si>
  <si>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</si>
  <si>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</si>
  <si>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</si>
  <si>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</si>
  <si>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</si>
  <si>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</si>
  <si>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</si>
  <si>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</si>
  <si>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</si>
  <si>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</si>
  <si>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</si>
  <si>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</si>
  <si>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</si>
  <si>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</si>
  <si>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</si>
  <si>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</si>
  <si>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</si>
  <si>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</si>
  <si>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</si>
  <si>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</si>
  <si>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</si>
  <si>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</si>
  <si>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</si>
  <si>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</si>
  <si>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</si>
  <si>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</si>
  <si>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</si>
  <si>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</si>
  <si>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</si>
  <si>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</si>
  <si>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</si>
  <si>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</si>
  <si>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</si>
  <si>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</si>
  <si>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</si>
  <si>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</si>
  <si>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</si>
  <si>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</si>
  <si>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</si>
  <si>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</si>
  <si>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</si>
  <si>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</si>
  <si>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</si>
  <si>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</si>
  <si>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</si>
  <si>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</si>
  <si>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</si>
  <si>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</si>
  <si>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</si>
  <si>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</si>
  <si>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</si>
  <si>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</si>
  <si>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</si>
  <si>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</si>
  <si>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</si>
  <si>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</si>
  <si>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</si>
  <si>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</si>
  <si>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</si>
  <si>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</si>
  <si>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</si>
  <si>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</si>
  <si>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</si>
  <si>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</si>
  <si>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</si>
  <si>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</si>
  <si>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</si>
  <si>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</si>
  <si>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</si>
  <si>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</si>
  <si>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</si>
  <si>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</si>
  <si>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</si>
  <si>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</si>
  <si>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</si>
  <si>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</si>
  <si>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</si>
  <si>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</si>
  <si>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</si>
  <si>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</si>
  <si>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</si>
  <si>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</si>
  <si>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</si>
  <si>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</si>
  <si>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</si>
  <si>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</si>
  <si>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</si>
  <si>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</si>
  <si>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</si>
  <si>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</si>
  <si>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</si>
  <si>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</si>
  <si>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</si>
  <si>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</si>
  <si>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</si>
  <si>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</si>
  <si>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</si>
  <si>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</si>
  <si>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</si>
  <si>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</si>
  <si>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</si>
  <si>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</si>
  <si>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</si>
  <si>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</si>
  <si>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</si>
  <si>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</si>
  <si>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</si>
  <si>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</si>
  <si>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</si>
  <si>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</si>
  <si>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</si>
  <si>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</si>
  <si>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</si>
  <si>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</si>
  <si>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</si>
  <si>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</si>
  <si>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</si>
  <si>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</si>
  <si>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</si>
  <si>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</si>
  <si>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</si>
  <si>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</si>
  <si>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</si>
  <si>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</si>
  <si>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</si>
  <si>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</si>
  <si>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</si>
  <si>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</si>
  <si>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</si>
  <si>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</si>
  <si>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</si>
  <si>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</si>
  <si>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</si>
  <si>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</si>
  <si>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</si>
  <si>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</si>
  <si>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</si>
  <si>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</si>
  <si>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</si>
  <si>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</si>
  <si>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</si>
  <si>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</si>
  <si>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</si>
  <si>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</si>
  <si>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</si>
  <si>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</si>
  <si>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</si>
  <si>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</si>
  <si>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</si>
  <si>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</si>
  <si>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</si>
  <si>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</si>
  <si>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</si>
  <si>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</si>
  <si>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</si>
  <si>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</si>
  <si>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</si>
  <si>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</si>
  <si>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</si>
  <si>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</si>
  <si>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</si>
  <si>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</si>
  <si>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</si>
  <si>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</si>
  <si>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</si>
  <si>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</si>
  <si>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</si>
  <si>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</si>
  <si>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</si>
  <si>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</si>
  <si>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</si>
  <si>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</si>
  <si>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</si>
  <si>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</si>
  <si>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</si>
  <si>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</si>
  <si>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</si>
  <si>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</si>
  <si>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</si>
  <si>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</si>
  <si>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</si>
  <si>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</si>
  <si>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</si>
  <si>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</si>
  <si>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</si>
  <si>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</si>
  <si>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</si>
  <si>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</si>
  <si>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</si>
  <si>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</si>
  <si>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</si>
  <si>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</si>
  <si>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</si>
  <si>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</si>
  <si>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</si>
  <si>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</si>
  <si>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</si>
  <si>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</si>
  <si>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</si>
  <si>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</si>
  <si>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</si>
  <si>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</si>
  <si>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</si>
  <si>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</si>
  <si>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</si>
  <si>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</si>
  <si>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</si>
  <si>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</si>
  <si>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</si>
  <si>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</si>
  <si>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</si>
  <si>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</si>
  <si>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</si>
  <si>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</si>
  <si>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</si>
  <si>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</si>
  <si>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</si>
  <si>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</si>
  <si>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</si>
  <si>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</si>
  <si>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</si>
  <si>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</si>
  <si>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</si>
  <si>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</si>
  <si>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</si>
  <si>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</si>
  <si>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</si>
  <si>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</si>
  <si>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</si>
  <si>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</si>
  <si>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</si>
  <si>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</si>
  <si>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</si>
  <si>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</si>
  <si>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</si>
  <si>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</si>
  <si>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</si>
  <si>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</si>
  <si>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</si>
  <si>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</si>
  <si>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</si>
  <si>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</si>
  <si>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</si>
  <si>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</si>
  <si>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</si>
  <si>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</si>
  <si>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</si>
  <si>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</si>
  <si>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</si>
  <si>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</si>
  <si>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</si>
  <si>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</si>
  <si>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</si>
  <si>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</si>
  <si>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</si>
  <si>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</si>
  <si>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</si>
  <si>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</si>
  <si>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</si>
  <si>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</si>
  <si>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</si>
  <si>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</si>
  <si>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</si>
  <si>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</si>
  <si>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</si>
  <si>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</si>
  <si>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</si>
  <si>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</si>
  <si>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</si>
  <si>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</si>
  <si>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</si>
  <si>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</si>
  <si>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</si>
  <si>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</si>
  <si>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</si>
  <si>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</si>
  <si>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</si>
  <si>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</si>
  <si>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</si>
  <si>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</si>
  <si>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</si>
  <si>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</si>
  <si>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</si>
  <si>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</si>
  <si>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</si>
  <si>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</si>
  <si>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</si>
  <si>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</si>
  <si>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</si>
  <si>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</si>
  <si>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</si>
  <si>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</si>
  <si>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</si>
  <si>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</si>
  <si>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</si>
  <si>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</si>
  <si>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</si>
  <si>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</si>
  <si>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</si>
  <si>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</si>
  <si>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</si>
  <si>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</si>
  <si>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</si>
  <si>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</si>
  <si>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</si>
  <si>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</si>
  <si>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</si>
  <si>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</si>
  <si>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</si>
  <si>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</si>
  <si>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</si>
  <si>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</si>
  <si>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</si>
  <si>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</si>
  <si>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</si>
  <si>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</si>
  <si>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</si>
  <si>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</si>
  <si>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</si>
  <si>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</si>
  <si>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</si>
  <si>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</si>
  <si>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</si>
  <si>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</si>
  <si>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</si>
  <si>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</si>
  <si>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</si>
  <si>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</si>
  <si>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</si>
  <si>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</si>
  <si>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</si>
  <si>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</si>
  <si>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</si>
  <si>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</si>
  <si>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</si>
  <si>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</si>
  <si>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</si>
  <si>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</si>
  <si>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</si>
  <si>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</si>
  <si>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</si>
  <si>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</si>
  <si>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</si>
  <si>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</si>
  <si>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</si>
  <si>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</si>
  <si>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</si>
  <si>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</si>
  <si>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</si>
  <si>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</si>
  <si>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</si>
  <si>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</si>
  <si>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</si>
  <si>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</si>
  <si>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</si>
  <si>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</si>
  <si>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</si>
  <si>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</si>
  <si>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</si>
  <si>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</si>
  <si>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</si>
  <si>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</si>
  <si>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</si>
  <si>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</si>
  <si>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</si>
  <si>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</si>
  <si>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</si>
  <si>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</si>
  <si>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</si>
  <si>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</si>
  <si>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</si>
  <si>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</si>
  <si>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</si>
  <si>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</si>
  <si>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</si>
  <si>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</si>
  <si>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</si>
  <si>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</si>
  <si>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</si>
  <si>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</si>
  <si>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</si>
  <si>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</si>
  <si>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</si>
  <si>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</si>
  <si>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</si>
  <si>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</si>
  <si>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</si>
  <si>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</si>
  <si>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</si>
  <si>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</si>
  <si>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</si>
  <si>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</si>
  <si>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</si>
  <si>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</si>
  <si>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</si>
  <si>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</si>
  <si>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</si>
  <si>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</si>
  <si>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</si>
  <si>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</si>
  <si>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</si>
  <si>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</si>
  <si>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</si>
  <si>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</si>
  <si>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</si>
  <si>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</si>
  <si>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</si>
  <si>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</si>
  <si>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</si>
  <si>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</si>
  <si>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</si>
  <si>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</si>
  <si>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</si>
  <si>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</si>
  <si>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</si>
  <si>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</si>
  <si>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</si>
  <si>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</si>
  <si>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</si>
  <si>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</si>
  <si>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</si>
  <si>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</si>
  <si>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</si>
  <si>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</si>
  <si>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</si>
  <si>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</si>
  <si>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</si>
  <si>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</si>
  <si>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</si>
  <si>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</si>
  <si>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</si>
  <si>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</si>
  <si>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</si>
  <si>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</si>
  <si>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</si>
  <si>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</si>
  <si>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</si>
  <si>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</si>
  <si>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</si>
  <si>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</si>
  <si>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</si>
  <si>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</si>
  <si>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</si>
  <si>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</si>
  <si>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</si>
  <si>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</si>
  <si>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</si>
  <si>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</si>
  <si>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</si>
  <si>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</si>
  <si>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</si>
  <si>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</si>
  <si>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</si>
  <si>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</si>
  <si>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</si>
  <si>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</si>
  <si>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</si>
  <si>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</si>
  <si>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</si>
  <si>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</si>
  <si>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</si>
  <si>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</si>
  <si>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</si>
  <si>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</si>
  <si>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</si>
  <si>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</si>
  <si>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</si>
  <si>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</si>
  <si>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</si>
  <si>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</si>
  <si>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</si>
  <si>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</si>
  <si>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</si>
  <si>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</si>
  <si>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</si>
  <si>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</si>
  <si>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</si>
  <si>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</si>
  <si>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</si>
  <si>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</si>
  <si>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</si>
  <si>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</si>
  <si>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</si>
  <si>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</si>
  <si>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</si>
  <si>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</si>
  <si>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</si>
  <si>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</si>
  <si>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</si>
  <si>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</si>
  <si>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</si>
  <si>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</si>
  <si>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</si>
  <si>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</si>
  <si>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</si>
  <si>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</si>
  <si>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</si>
  <si>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</si>
  <si>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</si>
  <si>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</si>
  <si>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</si>
  <si>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</si>
  <si>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</si>
  <si>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</si>
  <si>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</si>
  <si>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</si>
  <si>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</si>
  <si>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</si>
  <si>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</si>
  <si>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</si>
  <si>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</si>
  <si>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</si>
  <si>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</si>
  <si>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</si>
  <si>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</si>
  <si>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</si>
  <si>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</si>
  <si>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</si>
  <si>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</si>
  <si>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</si>
  <si>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</si>
  <si>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</si>
  <si>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</si>
  <si>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</si>
  <si>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</si>
  <si>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</si>
  <si>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</si>
  <si>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</si>
  <si>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</si>
  <si>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</si>
  <si>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</si>
  <si>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</si>
  <si>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</si>
  <si>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</si>
  <si>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</si>
  <si>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</si>
  <si>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</si>
  <si>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</si>
  <si>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</si>
  <si>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</si>
  <si>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</si>
  <si>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</si>
  <si>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</si>
  <si>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</si>
  <si>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</si>
  <si>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</si>
  <si>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</si>
  <si>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</si>
  <si>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</si>
  <si>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</si>
  <si>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</si>
  <si>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</si>
  <si>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</si>
  <si>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</si>
  <si>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</si>
  <si>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</si>
  <si>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</si>
  <si>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</si>
  <si>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</si>
  <si>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</si>
  <si>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</si>
  <si>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</si>
  <si>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</si>
  <si>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</si>
  <si>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</si>
  <si>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</si>
  <si>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</si>
  <si>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</si>
  <si>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</si>
  <si>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</si>
  <si>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</si>
  <si>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</si>
  <si>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</si>
  <si>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</si>
  <si>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</si>
  <si>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</si>
  <si>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</si>
  <si>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</si>
  <si>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</si>
  <si>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</si>
  <si>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</si>
  <si>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</si>
  <si>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</si>
  <si>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</si>
  <si>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</si>
  <si>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</si>
  <si>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</si>
  <si>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</si>
  <si>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</si>
  <si>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</si>
  <si>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</si>
  <si>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</si>
  <si>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</si>
  <si>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</si>
  <si>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</si>
  <si>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</si>
  <si>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</si>
  <si>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</si>
  <si>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</si>
  <si>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</si>
  <si>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</si>
  <si>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</si>
  <si>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</si>
  <si>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</si>
  <si>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</si>
  <si>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</si>
  <si>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</si>
  <si>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</si>
  <si>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</si>
  <si>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</si>
  <si>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</si>
  <si>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</si>
  <si>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</si>
  <si>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</si>
  <si>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</si>
  <si>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</si>
  <si>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</si>
  <si>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</si>
  <si>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</si>
  <si>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</si>
  <si>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</si>
  <si>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</si>
  <si>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</si>
  <si>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</si>
  <si>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</si>
  <si>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</si>
  <si>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</si>
  <si>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</si>
  <si>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</si>
  <si>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</si>
  <si>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</si>
  <si>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</si>
  <si>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</si>
  <si>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</si>
  <si>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</si>
  <si>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</si>
  <si>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</si>
  <si>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</si>
  <si>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</si>
  <si>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</si>
  <si>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</si>
  <si>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</si>
  <si>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</si>
  <si>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</si>
  <si>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</si>
  <si>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</si>
  <si>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</si>
  <si>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</si>
  <si>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</si>
  <si>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</si>
  <si>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</si>
  <si>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</si>
  <si>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</si>
  <si>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</si>
  <si>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</si>
  <si>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</si>
  <si>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</si>
  <si>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</si>
  <si>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</si>
  <si>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</si>
  <si>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</si>
  <si>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</si>
  <si>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</si>
  <si>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</si>
  <si>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</si>
  <si>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</si>
  <si>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</si>
  <si>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</si>
  <si>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</si>
  <si>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</si>
  <si>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</si>
  <si>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</si>
  <si>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</si>
  <si>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</si>
  <si>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</si>
  <si>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</si>
  <si>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</si>
  <si>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</si>
  <si>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</si>
  <si>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</si>
  <si>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</si>
  <si>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</si>
  <si>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</si>
  <si>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</si>
  <si>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</si>
  <si>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</si>
  <si>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</si>
  <si>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</si>
  <si>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</si>
  <si>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</si>
  <si>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</si>
  <si>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</si>
  <si>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</si>
  <si>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</si>
  <si>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</si>
  <si>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</si>
  <si>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</si>
  <si>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</si>
  <si>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</si>
  <si>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</si>
  <si>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</si>
  <si>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</si>
  <si>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</si>
  <si>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</si>
  <si>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</si>
  <si>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</si>
  <si>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</si>
  <si>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</si>
  <si>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</si>
  <si>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</si>
  <si>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</si>
  <si>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</si>
  <si>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</si>
  <si>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</si>
  <si>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</si>
  <si>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</si>
  <si>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</si>
  <si>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</si>
  <si>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</si>
  <si>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</si>
  <si>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</si>
  <si>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</si>
  <si>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</si>
  <si>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</si>
  <si>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</si>
  <si>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</si>
  <si>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</si>
  <si>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</si>
  <si>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</si>
  <si>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</si>
  <si>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</si>
  <si>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</si>
  <si>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</si>
  <si>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</si>
  <si>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</si>
  <si>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</si>
  <si>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</si>
  <si>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</si>
  <si>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</si>
  <si>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</si>
  <si>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</si>
  <si>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</si>
  <si>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</si>
  <si>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</si>
  <si>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</si>
  <si>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</si>
  <si>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</si>
  <si>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</si>
  <si>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</si>
  <si>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</si>
  <si>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</si>
  <si>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</si>
  <si>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</si>
  <si>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</si>
  <si>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</si>
  <si>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</si>
  <si>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</si>
  <si>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</si>
  <si>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</si>
  <si>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</si>
  <si>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</si>
  <si>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</si>
  <si>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</si>
  <si>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</si>
  <si>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</si>
  <si>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</si>
  <si>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</si>
  <si>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</si>
  <si>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</si>
  <si>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</si>
  <si>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</si>
  <si>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</si>
  <si>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</si>
  <si>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</si>
  <si>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</si>
  <si>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</si>
  <si>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</si>
  <si>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</si>
  <si>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</si>
  <si>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</si>
  <si>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</si>
  <si>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</si>
  <si>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</si>
  <si>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</si>
  <si>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</si>
  <si>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</si>
  <si>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</si>
  <si>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</si>
  <si>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</si>
  <si>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</si>
  <si>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</si>
  <si>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</si>
  <si>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</si>
  <si>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</si>
  <si>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</si>
  <si>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</si>
  <si>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</si>
  <si>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</si>
  <si>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</si>
  <si>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</si>
  <si>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</si>
  <si>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</si>
  <si>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</si>
  <si>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</si>
  <si>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</si>
  <si>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</si>
  <si>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</si>
  <si>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</si>
  <si>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</si>
  <si>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</si>
  <si>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</si>
  <si>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</si>
  <si>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</si>
  <si>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</si>
  <si>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</si>
  <si>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</si>
  <si>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</si>
  <si>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</si>
  <si>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</si>
  <si>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</si>
  <si>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</si>
  <si>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</si>
  <si>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</si>
  <si>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</si>
  <si>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</si>
  <si>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</si>
  <si>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</si>
  <si>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</si>
  <si>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</si>
  <si>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</si>
  <si>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</si>
  <si>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</si>
  <si>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</si>
  <si>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</si>
  <si>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</si>
  <si>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</si>
  <si>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</si>
  <si>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</si>
  <si>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</si>
  <si>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</si>
  <si>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</si>
  <si>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</si>
  <si>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</si>
  <si>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</si>
  <si>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</si>
  <si>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</si>
  <si>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</si>
  <si>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</si>
  <si>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</si>
  <si>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</si>
  <si>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</si>
  <si>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</si>
  <si>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</si>
  <si>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</si>
  <si>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</si>
  <si>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</si>
  <si>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</si>
  <si>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</si>
  <si>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</si>
  <si>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</si>
  <si>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</si>
  <si>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</si>
  <si>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</si>
  <si>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</si>
  <si>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</si>
  <si>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</si>
  <si>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</si>
  <si>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</si>
  <si>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</si>
  <si>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</si>
  <si>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</si>
  <si>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</si>
  <si>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</si>
  <si>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</si>
  <si>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</si>
  <si>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</si>
  <si>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</si>
  <si>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</si>
  <si>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</si>
  <si>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</si>
  <si>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</si>
  <si>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</si>
  <si>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</si>
  <si>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</si>
  <si>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</si>
  <si>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</si>
  <si>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</si>
  <si>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</si>
  <si>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</si>
  <si>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</si>
  <si>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</si>
  <si>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</si>
  <si>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</si>
  <si>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</si>
  <si>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</si>
  <si>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</si>
  <si>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</si>
  <si>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</si>
  <si>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</si>
  <si>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</si>
  <si>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</si>
  <si>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</si>
  <si>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</si>
  <si>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</si>
  <si>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</si>
  <si>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</si>
  <si>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</si>
  <si>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</si>
  <si>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</si>
  <si>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</si>
  <si>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</si>
  <si>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</si>
  <si>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</si>
  <si>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</si>
  <si>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</si>
  <si>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</si>
  <si>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</si>
  <si>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</si>
  <si>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</si>
  <si>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</si>
  <si>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</si>
  <si>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</si>
  <si>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</si>
  <si>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</si>
  <si>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</si>
  <si>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</si>
  <si>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</si>
  <si>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</si>
  <si>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</si>
  <si>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</si>
  <si>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</si>
  <si>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</si>
  <si>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</si>
  <si>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</si>
  <si>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</si>
  <si>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</si>
  <si>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</si>
  <si>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</si>
  <si>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</si>
  <si>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</si>
  <si>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</si>
  <si>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</si>
  <si>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</si>
  <si>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</si>
  <si>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</si>
  <si>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</si>
  <si>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</si>
  <si>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</si>
  <si>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</si>
  <si>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</si>
  <si>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</si>
  <si>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</si>
  <si>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</si>
  <si>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</si>
  <si>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</si>
  <si>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</si>
  <si>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</si>
  <si>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</si>
  <si>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</si>
  <si>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</si>
  <si>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</si>
  <si>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</si>
  <si>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</si>
  <si>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</si>
  <si>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</si>
  <si>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</si>
  <si>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</si>
  <si>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</si>
  <si>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</si>
  <si>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</si>
  <si>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</si>
  <si>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</si>
  <si>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</si>
  <si>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</si>
  <si>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</si>
  <si>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</si>
  <si>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</si>
  <si>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</si>
  <si>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</si>
  <si>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</si>
  <si>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</si>
  <si>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</si>
  <si>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</si>
  <si>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</si>
  <si>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</si>
  <si>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</si>
  <si>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</si>
  <si>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</si>
  <si>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</si>
  <si>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</si>
  <si>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</si>
  <si>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</si>
  <si>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</si>
  <si>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</si>
  <si>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</si>
  <si>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</si>
  <si>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</si>
  <si>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</si>
  <si>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</si>
  <si>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</si>
  <si>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</si>
  <si>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</si>
  <si>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</si>
  <si>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</si>
  <si>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</si>
  <si>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</si>
  <si>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</si>
  <si>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</si>
  <si>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</si>
  <si>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</si>
  <si>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</si>
  <si>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</si>
  <si>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</si>
  <si>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</si>
  <si>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</si>
  <si>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</si>
  <si>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</si>
  <si>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</si>
  <si>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</si>
  <si>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</si>
  <si>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</si>
  <si>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</si>
  <si>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</si>
  <si>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</si>
  <si>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</si>
  <si>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</si>
  <si>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</si>
  <si>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</si>
  <si>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</si>
  <si>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</si>
  <si>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</si>
  <si>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</si>
  <si>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</si>
  <si>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</si>
  <si>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</si>
  <si>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</si>
  <si>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</si>
  <si>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</si>
  <si>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</si>
  <si>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</si>
  <si>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</si>
  <si>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</si>
  <si>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</si>
  <si>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</si>
  <si>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</si>
  <si>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</si>
  <si>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</si>
  <si>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</si>
  <si>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</si>
  <si>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</si>
  <si>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</si>
  <si>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</si>
  <si>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</si>
  <si>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</si>
  <si>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</si>
  <si>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</si>
  <si>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</si>
  <si>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</si>
  <si>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</si>
  <si>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</si>
  <si>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</si>
  <si>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</si>
  <si>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</si>
  <si>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</si>
  <si>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</si>
  <si>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</si>
  <si>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</si>
  <si>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</si>
  <si>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</si>
  <si>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</si>
  <si>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</si>
  <si>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</si>
  <si>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</si>
  <si>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</si>
  <si>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</si>
  <si>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</si>
  <si>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</si>
  <si>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</si>
  <si>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</si>
  <si>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</si>
  <si>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</si>
  <si>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</si>
  <si>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</si>
  <si>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</si>
  <si>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</si>
  <si>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</si>
  <si>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</si>
  <si>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</si>
  <si>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</si>
  <si>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</si>
  <si>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</si>
  <si>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</si>
  <si>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</si>
  <si>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</si>
  <si>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</si>
  <si>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</si>
  <si>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</si>
  <si>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</si>
  <si>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</si>
  <si>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</si>
  <si>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</si>
  <si>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</si>
  <si>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</si>
  <si>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</si>
  <si>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</si>
  <si>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</si>
  <si>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</si>
  <si>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</si>
  <si>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</si>
  <si>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</si>
  <si>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</si>
  <si>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</si>
  <si>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</si>
  <si>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</si>
  <si>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</si>
  <si>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</si>
  <si>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</si>
  <si>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</si>
  <si>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</si>
  <si>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</si>
  <si>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</si>
  <si>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</si>
  <si>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</si>
  <si>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</si>
  <si>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</si>
  <si>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</si>
  <si>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</si>
  <si>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</si>
  <si>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</si>
  <si>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</si>
  <si>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</si>
  <si>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</si>
  <si>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</si>
  <si>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</si>
  <si>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</si>
  <si>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</si>
  <si>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</si>
  <si>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</si>
  <si>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</si>
  <si>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</si>
  <si>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</si>
  <si>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</si>
  <si>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</si>
  <si>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</si>
  <si>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</si>
  <si>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</si>
  <si>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</si>
  <si>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</si>
  <si>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</si>
  <si>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</si>
  <si>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</si>
  <si>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</si>
  <si>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</si>
  <si>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</si>
  <si>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</si>
  <si>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</si>
  <si>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</si>
  <si>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</si>
  <si>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</si>
  <si>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</si>
  <si>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</si>
  <si>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</si>
  <si>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</si>
  <si>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</si>
  <si>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</si>
  <si>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</si>
  <si>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</si>
  <si>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</si>
  <si>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</si>
  <si>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</si>
  <si>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</si>
  <si>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</si>
  <si>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</si>
  <si>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</si>
  <si>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</si>
  <si>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</si>
  <si>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</si>
  <si>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</si>
  <si>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</si>
  <si>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</si>
  <si>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</si>
  <si>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</si>
  <si>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</si>
  <si>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</si>
  <si>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</si>
  <si>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</si>
  <si>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</si>
  <si>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</si>
  <si>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</si>
  <si>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</si>
  <si>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</si>
  <si>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</si>
  <si>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</si>
  <si>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</si>
  <si>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</si>
  <si>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</si>
  <si>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</si>
  <si>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</si>
  <si>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</si>
  <si>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</si>
  <si>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</si>
  <si>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</si>
  <si>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</si>
  <si>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</si>
  <si>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</si>
  <si>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</si>
  <si>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</si>
  <si>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</si>
  <si>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</si>
  <si>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</si>
  <si>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</si>
  <si>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</si>
  <si>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</si>
  <si>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</si>
  <si>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</si>
  <si>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</si>
  <si>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</si>
  <si>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</si>
  <si>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</si>
  <si>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</si>
  <si>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</si>
  <si>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</si>
  <si>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</si>
  <si>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</si>
  <si>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</si>
  <si>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</si>
  <si>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</si>
  <si>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</si>
  <si>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</si>
  <si>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</si>
  <si>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</si>
  <si>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</si>
  <si>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</si>
  <si>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</si>
  <si>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</si>
  <si>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</si>
  <si>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</si>
  <si>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</si>
  <si>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</si>
  <si>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</si>
  <si>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</si>
  <si>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</si>
  <si>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</si>
  <si>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</si>
  <si>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</si>
  <si>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</si>
  <si>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</si>
  <si>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</si>
  <si>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</si>
  <si>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</si>
  <si>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</si>
  <si>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</si>
  <si>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</si>
  <si>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</si>
  <si>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</si>
  <si>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</si>
  <si>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</si>
  <si>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</si>
  <si>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</si>
  <si>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</si>
  <si>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</si>
  <si>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</si>
  <si>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</si>
  <si>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</si>
  <si>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</si>
  <si>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</si>
  <si>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</si>
  <si>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</si>
  <si>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</si>
  <si>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</si>
  <si>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</si>
  <si>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</si>
  <si>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</si>
  <si>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</si>
  <si>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</si>
  <si>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</si>
  <si>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</si>
  <si>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</si>
  <si>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</si>
  <si>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</si>
  <si>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</si>
  <si>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</si>
  <si>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</si>
  <si>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</si>
  <si>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</si>
  <si>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</si>
  <si>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</si>
  <si>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</si>
  <si>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</si>
  <si>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</si>
  <si>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</si>
  <si>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</si>
  <si>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</si>
  <si>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</si>
  <si>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</si>
  <si>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</si>
  <si>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</si>
  <si>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</si>
  <si>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</si>
  <si>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</si>
  <si>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</si>
  <si>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</si>
  <si>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</si>
  <si>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</si>
  <si>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</si>
  <si>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</si>
  <si>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</si>
  <si>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</si>
  <si>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</si>
  <si>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</si>
  <si>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</si>
  <si>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</si>
  <si>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</si>
  <si>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</si>
  <si>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</si>
  <si>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</si>
  <si>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</si>
  <si>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</si>
  <si>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</si>
  <si>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</si>
  <si>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</si>
  <si>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</si>
  <si>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</si>
  <si>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</si>
  <si>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</si>
  <si>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</si>
  <si>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</si>
  <si>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</si>
  <si>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</si>
  <si>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</si>
  <si>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</si>
  <si>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</si>
  <si>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</si>
  <si>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</si>
  <si>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</si>
  <si>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</si>
  <si>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</si>
  <si>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</si>
  <si>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</si>
  <si>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</si>
  <si>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</si>
  <si>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</si>
  <si>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</si>
  <si>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</si>
  <si>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</si>
  <si>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</si>
  <si>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</si>
  <si>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</si>
  <si>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</si>
  <si>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</si>
  <si>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</si>
  <si>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</si>
  <si>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</si>
  <si>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</si>
  <si>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</si>
  <si>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</si>
  <si>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</si>
  <si>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</si>
  <si>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</si>
  <si>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</si>
  <si>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</si>
  <si>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</si>
  <si>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</si>
  <si>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</si>
  <si>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</si>
  <si>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</si>
  <si>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</si>
  <si>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</si>
  <si>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</si>
  <si>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</si>
  <si>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</si>
  <si>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</si>
  <si>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</si>
  <si>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</si>
  <si>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</si>
  <si>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</si>
  <si>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</si>
  <si>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</si>
  <si>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</si>
  <si>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</si>
  <si>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</si>
  <si>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</si>
  <si>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</si>
  <si>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</si>
  <si>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</si>
  <si>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</si>
  <si>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</si>
  <si>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</si>
  <si>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</si>
  <si>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</si>
  <si>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</si>
  <si>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</si>
  <si>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</si>
  <si>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</si>
  <si>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</si>
  <si>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</si>
  <si>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</si>
  <si>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</si>
  <si>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</si>
  <si>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</si>
  <si>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</si>
  <si>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</si>
  <si>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</si>
  <si>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</si>
  <si>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</si>
  <si>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</si>
  <si>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</si>
  <si>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</si>
  <si>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</si>
  <si>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</si>
  <si>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</si>
  <si>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</si>
  <si>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</si>
  <si>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</si>
  <si>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</si>
  <si>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</si>
  <si>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</si>
  <si>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</si>
  <si>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</si>
  <si>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</si>
  <si>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</si>
  <si>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</si>
  <si>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</si>
  <si>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</si>
  <si>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</si>
  <si>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</si>
  <si>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</si>
  <si>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</si>
  <si>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</si>
  <si>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</si>
  <si>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</si>
  <si>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</si>
  <si>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</si>
  <si>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</si>
  <si>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</si>
  <si>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</si>
  <si>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</si>
  <si>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</si>
  <si>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</si>
  <si>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</si>
  <si>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</si>
  <si>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</si>
  <si>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</si>
  <si>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</si>
  <si>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</si>
  <si>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</si>
  <si>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</si>
  <si>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</si>
  <si>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</si>
  <si>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</si>
  <si>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</si>
  <si>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</si>
  <si>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</si>
  <si>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</si>
  <si>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</si>
  <si>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</si>
  <si>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</si>
  <si>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</si>
  <si>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</si>
  <si>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</si>
  <si>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</si>
  <si>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</si>
  <si>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</si>
  <si>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</si>
  <si>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</si>
  <si>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</si>
  <si>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</si>
  <si>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</si>
  <si>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</si>
  <si>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</si>
  <si>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</si>
  <si>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</si>
  <si>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</si>
  <si>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</si>
  <si>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</si>
  <si>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</si>
  <si>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</si>
  <si>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</si>
  <si>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</si>
  <si>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</si>
  <si>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</si>
  <si>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</si>
  <si>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</si>
  <si>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</si>
  <si>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</si>
  <si>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</si>
  <si>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</si>
  <si>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</si>
  <si>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</si>
  <si>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</si>
  <si>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</si>
  <si>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</si>
  <si>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</si>
  <si>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</si>
  <si>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</si>
  <si>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</si>
  <si>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</si>
  <si>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</si>
  <si>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</si>
  <si>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</si>
  <si>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</si>
  <si>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</si>
  <si>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</si>
  <si>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</si>
  <si>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</si>
  <si>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</si>
  <si>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</si>
  <si>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</si>
  <si>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</si>
  <si>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</si>
  <si>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</si>
  <si>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</si>
  <si>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</si>
  <si>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</si>
  <si>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</si>
  <si>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</si>
  <si>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</si>
  <si>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</si>
  <si>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</si>
  <si>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</si>
  <si>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</si>
  <si>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</si>
  <si>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</si>
  <si>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</si>
  <si>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</si>
  <si>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</si>
  <si>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</si>
  <si>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</si>
  <si>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</si>
  <si>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</si>
  <si>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</si>
  <si>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</si>
  <si>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</si>
  <si>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</si>
  <si>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</si>
  <si>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</si>
  <si>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</si>
  <si>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</si>
  <si>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</si>
  <si>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</si>
  <si>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</si>
  <si>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</si>
  <si>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</si>
  <si>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</si>
  <si>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</si>
  <si>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</si>
  <si>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</si>
  <si>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</si>
  <si>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</si>
  <si>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</si>
  <si>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</si>
  <si>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</si>
  <si>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</si>
  <si>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</si>
  <si>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</si>
  <si>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</si>
  <si>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</si>
  <si>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</si>
  <si>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</si>
  <si>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</si>
  <si>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</si>
  <si>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</si>
  <si>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</si>
  <si>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</si>
  <si>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</si>
  <si>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</si>
  <si>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</si>
  <si>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</si>
  <si>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</si>
  <si>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</si>
  <si>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</si>
  <si>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</si>
  <si>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</si>
  <si>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</si>
  <si>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</si>
  <si>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</si>
  <si>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</si>
  <si>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</si>
  <si>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</si>
  <si>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</si>
  <si>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</si>
  <si>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</si>
  <si>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</si>
  <si>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</si>
  <si>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</si>
  <si>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</si>
  <si>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</si>
  <si>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</si>
  <si>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</si>
  <si>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</si>
  <si>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</si>
  <si>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</si>
  <si>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</si>
  <si>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</si>
  <si>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</si>
  <si>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</si>
  <si>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</si>
  <si>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</si>
  <si>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</si>
  <si>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</si>
  <si>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</si>
  <si>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</si>
  <si>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</si>
  <si>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</si>
  <si>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</si>
  <si>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</si>
  <si>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</si>
  <si>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</si>
  <si>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</si>
  <si>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</si>
  <si>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</si>
  <si>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</si>
  <si>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</si>
  <si>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</si>
  <si>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</si>
  <si>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</si>
  <si>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</si>
  <si>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</si>
  <si>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</si>
  <si>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</si>
  <si>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</si>
  <si>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</si>
  <si>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</si>
  <si>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</si>
  <si>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</si>
  <si>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</si>
  <si>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</si>
  <si>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</si>
  <si>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</si>
  <si>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</si>
  <si>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</si>
  <si>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</si>
  <si>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</si>
  <si>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</si>
  <si>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</si>
  <si>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</si>
  <si>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</si>
  <si>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</si>
  <si>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</si>
  <si>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</si>
  <si>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</si>
  <si>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</si>
  <si>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</si>
  <si>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</si>
  <si>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</si>
  <si>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</si>
  <si>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</si>
  <si>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</si>
  <si>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</si>
  <si>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</si>
  <si>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</si>
  <si>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</si>
  <si>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</si>
  <si>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</si>
  <si>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</si>
  <si>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</si>
  <si>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</si>
  <si>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</si>
  <si>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</si>
  <si>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</si>
  <si>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</si>
  <si>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</si>
  <si>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</si>
  <si>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</si>
  <si>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</si>
  <si>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</si>
  <si>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</si>
  <si>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</si>
  <si>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</si>
  <si>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</si>
  <si>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</si>
  <si>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</si>
  <si>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</si>
  <si>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</si>
  <si>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</si>
  <si>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</si>
  <si>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</si>
  <si>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</si>
  <si>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</si>
  <si>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</si>
  <si>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</si>
  <si>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</si>
  <si>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</si>
  <si>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</si>
  <si>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</si>
  <si>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</si>
  <si>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</si>
  <si>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</si>
  <si>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</si>
  <si>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</si>
  <si>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</si>
  <si>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</si>
  <si>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</si>
  <si>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</si>
  <si>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</si>
  <si>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</si>
  <si>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</si>
  <si>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</si>
  <si>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</si>
  <si>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</si>
  <si>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</si>
  <si>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</si>
  <si>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</si>
  <si>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</si>
  <si>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</si>
  <si>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</si>
  <si>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</si>
  <si>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</si>
  <si>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</si>
  <si>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</si>
  <si>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</si>
  <si>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</si>
  <si>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</si>
  <si>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</si>
  <si>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</si>
  <si>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</si>
  <si>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</si>
  <si>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</si>
  <si>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</si>
  <si>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</si>
  <si>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</si>
  <si>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</si>
  <si>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</si>
  <si>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</si>
  <si>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</si>
  <si>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</si>
  <si>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</si>
  <si>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</si>
  <si>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</si>
  <si>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</si>
  <si>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</si>
  <si>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</si>
  <si>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</si>
  <si>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</si>
  <si>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</si>
  <si>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</si>
  <si>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</si>
  <si>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</si>
  <si>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</si>
  <si>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</si>
  <si>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</si>
  <si>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</si>
  <si>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</si>
  <si>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</si>
  <si>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</si>
  <si>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</si>
  <si>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</si>
  <si>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</si>
  <si>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</si>
  <si>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</si>
  <si>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</si>
  <si>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</si>
  <si>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</si>
  <si>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</si>
  <si>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</si>
  <si>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</si>
  <si>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</si>
  <si>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</si>
  <si>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</si>
  <si>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</si>
  <si>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</si>
  <si>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</si>
  <si>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</si>
  <si>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</si>
  <si>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</si>
  <si>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</si>
  <si>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</si>
  <si>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</si>
  <si>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</si>
  <si>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</si>
  <si>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</si>
  <si>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</si>
  <si>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</si>
  <si>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</si>
  <si>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</si>
  <si>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</si>
  <si>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</si>
  <si>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</si>
  <si>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</si>
  <si>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</si>
  <si>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</si>
  <si>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</si>
  <si>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</si>
  <si>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</si>
  <si>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</si>
  <si>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</si>
  <si>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</si>
  <si>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</si>
  <si>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</si>
  <si>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</si>
  <si>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</si>
  <si>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</si>
  <si>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</si>
  <si>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</si>
  <si>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</si>
  <si>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</si>
  <si>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</si>
  <si>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</si>
  <si>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</si>
  <si>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</si>
  <si>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</si>
  <si>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</si>
  <si>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</si>
  <si>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</si>
  <si>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</si>
  <si>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</si>
  <si>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</si>
  <si>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</si>
  <si>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</si>
  <si>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</si>
  <si>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</si>
  <si>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</si>
  <si>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</si>
  <si>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</si>
  <si>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</si>
  <si>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</si>
  <si>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</si>
  <si>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</si>
  <si>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</si>
  <si>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</si>
  <si>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</si>
  <si>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</si>
  <si>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</si>
  <si>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</si>
  <si>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</si>
  <si>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</si>
  <si>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</si>
  <si>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</si>
  <si>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</si>
  <si>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</si>
  <si>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</si>
  <si>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</si>
  <si>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</si>
  <si>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</si>
  <si>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</si>
  <si>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</si>
  <si>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</si>
  <si>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</si>
  <si>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</si>
  <si>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</si>
  <si>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</si>
  <si>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</si>
  <si>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</si>
  <si>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</si>
  <si>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</si>
  <si>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</si>
  <si>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</si>
  <si>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</si>
  <si>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</si>
  <si>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</si>
  <si>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</si>
  <si>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</si>
  <si>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</si>
  <si>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</si>
  <si>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</si>
  <si>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</si>
  <si>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</si>
  <si>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</si>
  <si>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</si>
  <si>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</si>
  <si>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</si>
  <si>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</si>
  <si>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</si>
  <si>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</si>
  <si>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</si>
  <si>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</si>
  <si>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</si>
  <si>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</si>
  <si>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</si>
  <si>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</si>
  <si>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</si>
  <si>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</si>
  <si>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</si>
  <si>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</si>
  <si>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</si>
  <si>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</si>
  <si>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</si>
  <si>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</si>
  <si>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</si>
  <si>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</si>
  <si>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</si>
  <si>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</si>
  <si>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</si>
  <si>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</si>
  <si>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</si>
  <si>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</si>
  <si>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</si>
  <si>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</si>
  <si>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</si>
  <si>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</si>
  <si>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</si>
  <si>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</si>
  <si>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</si>
  <si>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</si>
  <si>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</si>
  <si>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</si>
  <si>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</si>
  <si>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</si>
  <si>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</si>
  <si>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</si>
  <si>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</si>
  <si>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</si>
  <si>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</si>
  <si>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</si>
  <si>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</si>
  <si>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</si>
  <si>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</si>
  <si>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</si>
  <si>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</si>
  <si>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</si>
  <si>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</si>
  <si>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</si>
  <si>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</si>
  <si>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</si>
  <si>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</si>
  <si>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</si>
  <si>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</si>
  <si>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</si>
  <si>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</si>
  <si>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</si>
  <si>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</si>
  <si>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</si>
  <si>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</si>
  <si>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</si>
  <si>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</si>
  <si>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</si>
  <si>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</si>
  <si>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</si>
  <si>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</si>
  <si>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</si>
  <si>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</si>
  <si>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</si>
  <si>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</si>
  <si>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</si>
  <si>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</si>
  <si>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</si>
  <si>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</si>
  <si>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</si>
  <si>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</si>
  <si>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</si>
  <si>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</si>
  <si>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</si>
  <si>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</si>
  <si>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</si>
  <si>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</si>
  <si>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</si>
  <si>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</si>
  <si>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</si>
  <si>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</si>
  <si>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</si>
  <si>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</si>
  <si>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</si>
  <si>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</si>
  <si>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</si>
  <si>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</si>
  <si>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</si>
  <si>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</si>
  <si>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</si>
  <si>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</si>
  <si>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</si>
  <si>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</si>
  <si>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</si>
  <si>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</si>
  <si>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</si>
  <si>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</si>
  <si>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</si>
  <si>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</si>
  <si>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</si>
  <si>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</si>
  <si>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</si>
  <si>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</si>
  <si>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</si>
  <si>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</si>
  <si>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</si>
  <si>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</si>
  <si>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</si>
  <si>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</si>
  <si>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</si>
  <si>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</si>
  <si>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</si>
  <si>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</si>
  <si>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</si>
  <si>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</si>
  <si>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</si>
  <si>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</si>
  <si>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</si>
  <si>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</si>
  <si>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</si>
  <si>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</si>
  <si>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</si>
  <si>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</si>
  <si>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</si>
  <si>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</si>
  <si>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</si>
  <si>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</si>
  <si>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</si>
  <si>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</si>
  <si>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</si>
  <si>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</si>
  <si>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</si>
  <si>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</si>
  <si>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</si>
  <si>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</si>
  <si>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</si>
  <si>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</si>
  <si>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</si>
  <si>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</si>
  <si>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</si>
  <si>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</si>
  <si>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</si>
  <si>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</si>
  <si>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</si>
  <si>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</si>
  <si>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</si>
  <si>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</si>
  <si>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</si>
  <si>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</si>
  <si>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</si>
  <si>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</si>
  <si>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</si>
  <si>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</si>
  <si>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</si>
  <si>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</si>
  <si>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</si>
  <si>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</si>
  <si>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</si>
  <si>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</si>
  <si>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</si>
  <si>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</si>
  <si>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</si>
  <si>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</si>
  <si>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</si>
  <si>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</si>
  <si>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</si>
  <si>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</si>
  <si>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</si>
  <si>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</si>
  <si>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</si>
  <si>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</si>
  <si>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</si>
  <si>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</si>
  <si>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</si>
  <si>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</si>
  <si>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</si>
  <si>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</si>
  <si>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</si>
  <si>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</si>
  <si>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</si>
  <si>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</si>
  <si>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</si>
  <si>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</si>
  <si>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</si>
  <si>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</si>
  <si>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</si>
  <si>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</si>
  <si>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</si>
  <si>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</si>
  <si>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</si>
  <si>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</si>
  <si>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</si>
  <si>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</si>
  <si>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</si>
  <si>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</si>
  <si>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</si>
  <si>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</si>
  <si>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</si>
  <si>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</si>
  <si>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</si>
  <si>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</si>
  <si>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</si>
  <si>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</si>
  <si>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</si>
  <si>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</si>
  <si>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</si>
  <si>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</si>
  <si>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</si>
  <si>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</si>
  <si>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</si>
  <si>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</si>
  <si>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</si>
  <si>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</si>
  <si>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</si>
  <si>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</si>
  <si>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</si>
  <si>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</si>
  <si>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</si>
  <si>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</si>
  <si>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</si>
  <si>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</si>
  <si>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</si>
  <si>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</si>
  <si>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</si>
  <si>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</si>
  <si>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</si>
  <si>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</si>
  <si>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</si>
  <si>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</si>
  <si>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</si>
  <si>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</si>
  <si>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</si>
  <si>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</si>
  <si>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</si>
  <si>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</si>
  <si>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</si>
  <si>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</si>
  <si>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</si>
  <si>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</si>
  <si>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</si>
  <si>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</si>
  <si>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</si>
  <si>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</si>
  <si>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</si>
  <si>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</si>
  <si>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</si>
  <si>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</si>
  <si>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</si>
  <si>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</si>
  <si>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</si>
  <si>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</si>
  <si>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</si>
  <si>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</si>
  <si>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</si>
  <si>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</si>
  <si>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</si>
  <si>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</si>
  <si>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</si>
  <si>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</si>
  <si>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</si>
  <si>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</si>
  <si>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</si>
  <si>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</si>
  <si>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</si>
  <si>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</si>
  <si>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</si>
  <si>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</si>
  <si>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</si>
  <si>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</si>
  <si>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</si>
  <si>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</si>
  <si>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</si>
  <si>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</si>
  <si>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</si>
  <si>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</si>
  <si>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</si>
  <si>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</si>
  <si>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</si>
  <si>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</si>
  <si>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</si>
  <si>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</si>
  <si>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</si>
  <si>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</si>
  <si>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</si>
  <si>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</si>
  <si>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</si>
  <si>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</si>
  <si>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</si>
  <si>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</si>
  <si>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</si>
  <si>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</si>
  <si>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</si>
  <si>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</si>
  <si>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</si>
  <si>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</si>
  <si>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</si>
  <si>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</si>
  <si>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</si>
  <si>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</si>
  <si>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</si>
  <si>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</si>
  <si>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</si>
  <si>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</si>
  <si>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</si>
  <si>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</si>
  <si>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</si>
  <si>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</si>
  <si>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</si>
  <si>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</si>
  <si>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</si>
  <si>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</si>
  <si>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</si>
  <si>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</si>
  <si>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</si>
  <si>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</si>
  <si>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</si>
  <si>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</si>
  <si>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</si>
  <si>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</si>
  <si>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</si>
  <si>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</si>
  <si>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</si>
  <si>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</si>
  <si>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</si>
  <si>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</si>
  <si>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</si>
  <si>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</si>
  <si>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</si>
  <si>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</si>
  <si>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</si>
  <si>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</si>
  <si>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</si>
  <si>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</si>
  <si>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</si>
  <si>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</si>
  <si>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</si>
  <si>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</si>
  <si>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</si>
  <si>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</si>
  <si>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</si>
  <si>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</si>
  <si>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</si>
  <si>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</si>
  <si>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</si>
  <si>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</si>
  <si>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</si>
  <si>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</si>
  <si>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</si>
  <si>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</si>
  <si>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</si>
  <si>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</si>
  <si>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</si>
  <si>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</si>
  <si>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</si>
  <si>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</si>
  <si>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</si>
  <si>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</si>
  <si>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</si>
  <si>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</si>
  <si>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</si>
  <si>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</si>
  <si>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</si>
  <si>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</si>
  <si>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</si>
  <si>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</si>
  <si>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</si>
  <si>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</si>
  <si>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</si>
  <si>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</si>
  <si>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</si>
  <si>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</si>
  <si>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</si>
  <si>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</si>
  <si>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</si>
  <si>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</si>
  <si>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</si>
  <si>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</si>
  <si>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</si>
  <si>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</si>
  <si>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</si>
  <si>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</si>
  <si>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</si>
  <si>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</si>
  <si>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</si>
  <si>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</si>
  <si>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</si>
  <si>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</si>
  <si>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</si>
  <si>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</si>
  <si>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</si>
  <si>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</si>
  <si>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</si>
  <si>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</si>
  <si>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</si>
  <si>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</si>
  <si>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</si>
  <si>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</si>
  <si>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</si>
  <si>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</si>
  <si>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</si>
  <si>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</si>
  <si>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</si>
  <si>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</si>
  <si>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</si>
  <si>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</si>
  <si>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</si>
  <si>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</si>
  <si>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</si>
  <si>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</si>
  <si>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</si>
  <si>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</si>
  <si>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</si>
  <si>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</si>
  <si>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</si>
  <si>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</si>
  <si>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</si>
  <si>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</si>
  <si>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</si>
  <si>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</si>
  <si>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</si>
  <si>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</si>
  <si>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</si>
  <si>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</si>
  <si>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</si>
  <si>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</si>
  <si>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</si>
  <si>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</si>
  <si>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</si>
  <si>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</si>
  <si>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</si>
  <si>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</si>
  <si>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</si>
  <si>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</si>
  <si>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</si>
  <si>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</si>
  <si>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</si>
  <si>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</si>
  <si>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</si>
  <si>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</si>
  <si>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</si>
  <si>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</si>
  <si>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</si>
  <si>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</si>
  <si>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</si>
  <si>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</si>
  <si>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</si>
  <si>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</si>
  <si>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</si>
  <si>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</si>
  <si>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</si>
  <si>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</si>
  <si>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</si>
  <si>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</si>
  <si>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</si>
  <si>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</si>
  <si>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</si>
  <si>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</si>
  <si>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</si>
  <si>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</si>
  <si>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</si>
  <si>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</si>
  <si>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</si>
  <si>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</si>
  <si>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</si>
  <si>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</si>
  <si>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</si>
  <si>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</si>
  <si>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</si>
  <si>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</si>
  <si>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</si>
  <si>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</si>
  <si>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</si>
  <si>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</si>
  <si>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</si>
  <si>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</si>
  <si>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</si>
  <si>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</si>
  <si>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</si>
  <si>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</si>
  <si>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</si>
  <si>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</si>
  <si>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</si>
  <si>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</si>
  <si>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</si>
  <si>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</si>
  <si>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</si>
  <si>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</si>
  <si>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</si>
  <si>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</si>
  <si>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</si>
  <si>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</si>
  <si>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</si>
  <si>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</si>
  <si>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</si>
  <si>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</si>
  <si>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</si>
  <si>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</si>
  <si>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</si>
  <si>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</si>
  <si>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</si>
  <si>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</si>
  <si>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</si>
  <si>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</si>
  <si>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</si>
  <si>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</si>
  <si>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</si>
  <si>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</si>
  <si>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</si>
  <si>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</si>
  <si>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</si>
  <si>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</si>
  <si>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</si>
  <si>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</si>
  <si>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</si>
  <si>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</si>
  <si>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</si>
  <si>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</si>
  <si>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</si>
  <si>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</si>
  <si>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</si>
  <si>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</si>
  <si>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</si>
  <si>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</si>
  <si>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</si>
  <si>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</si>
  <si>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</si>
  <si>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</si>
  <si>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</si>
  <si>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</si>
  <si>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</si>
  <si>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</si>
  <si>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</si>
  <si>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</si>
  <si>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</si>
  <si>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</si>
  <si>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</si>
  <si>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</si>
  <si>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</si>
  <si>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</si>
  <si>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</si>
  <si>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</si>
  <si>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</si>
  <si>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</si>
  <si>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</si>
  <si>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</si>
  <si>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</si>
  <si>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</si>
  <si>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</si>
  <si>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</si>
  <si>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</si>
  <si>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</si>
  <si>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</si>
  <si>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</si>
  <si>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</si>
  <si>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</si>
  <si>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</si>
  <si>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</si>
  <si>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</si>
  <si>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</si>
  <si>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</si>
  <si>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</si>
  <si>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</si>
  <si>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</si>
  <si>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</si>
  <si>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</si>
  <si>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</si>
  <si>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</si>
  <si>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</si>
  <si>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</si>
  <si>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</si>
  <si>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</si>
  <si>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</si>
  <si>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</si>
  <si>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</si>
  <si>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</si>
  <si>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</si>
  <si>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</si>
  <si>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</si>
  <si>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</si>
  <si>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</si>
  <si>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</si>
  <si>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</si>
  <si>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</si>
  <si>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</si>
  <si>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</si>
  <si>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</si>
  <si>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</si>
  <si>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</si>
  <si>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</si>
  <si>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</si>
  <si>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</si>
  <si>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</si>
  <si>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</si>
  <si>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</si>
  <si>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</si>
  <si>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</si>
  <si>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</si>
  <si>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</si>
  <si>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</si>
  <si>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</si>
  <si>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</si>
  <si>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</si>
  <si>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</si>
  <si>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</si>
  <si>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</si>
  <si>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</si>
  <si>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</si>
  <si>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</si>
  <si>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</si>
  <si>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</si>
  <si>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</si>
  <si>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</si>
  <si>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</si>
  <si>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</si>
  <si>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</si>
  <si>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</si>
  <si>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</si>
  <si>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</si>
  <si>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</si>
  <si>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</si>
  <si>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</si>
  <si>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</si>
  <si>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</si>
  <si>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</si>
  <si>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</si>
  <si>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</si>
  <si>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</si>
  <si>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</si>
  <si>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</si>
  <si>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</si>
  <si>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</si>
  <si>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</si>
  <si>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</si>
  <si>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</si>
  <si>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</si>
  <si>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</si>
  <si>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</si>
  <si>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</si>
  <si>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</si>
  <si>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</si>
  <si>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</si>
  <si>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</si>
  <si>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</si>
  <si>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</si>
  <si>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</si>
  <si>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</si>
  <si>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</si>
  <si>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</si>
  <si>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</si>
  <si>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</si>
  <si>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</si>
  <si>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</si>
  <si>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</si>
  <si>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</si>
  <si>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</si>
  <si>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</si>
  <si>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</si>
  <si>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</si>
  <si>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</si>
  <si>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</si>
  <si>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</si>
  <si>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</si>
  <si>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</si>
  <si>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</si>
  <si>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</si>
  <si>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</si>
  <si>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</si>
  <si>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</si>
  <si>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</si>
  <si>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</si>
  <si>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</si>
  <si>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</si>
  <si>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</si>
  <si>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</si>
  <si>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</si>
  <si>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</si>
  <si>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</si>
  <si>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</si>
  <si>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</si>
  <si>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</si>
  <si>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</si>
  <si>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</si>
  <si>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</si>
  <si>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</si>
  <si>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</si>
  <si>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</si>
  <si>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</si>
  <si>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</si>
  <si>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</si>
  <si>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</si>
  <si>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</si>
  <si>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</si>
  <si>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</si>
  <si>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</si>
  <si>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</si>
  <si>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</si>
  <si>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</si>
  <si>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</si>
  <si>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</si>
  <si>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</si>
  <si>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</si>
  <si>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</si>
  <si>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</si>
  <si>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</si>
  <si>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</si>
  <si>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</si>
  <si>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</si>
  <si>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</si>
  <si>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</si>
  <si>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</si>
  <si>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</si>
  <si>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</si>
  <si>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</si>
  <si>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</si>
  <si>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</si>
  <si>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</si>
  <si>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</si>
  <si>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</si>
  <si>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</si>
  <si>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</si>
  <si>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</si>
  <si>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</si>
  <si>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</si>
  <si>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</si>
  <si>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</si>
  <si>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</si>
  <si>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</si>
  <si>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</si>
  <si>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</si>
  <si>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</si>
  <si>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</si>
  <si>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</si>
  <si>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</si>
  <si>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</si>
  <si>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</si>
  <si>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</si>
  <si>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</si>
  <si>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</si>
  <si>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</si>
  <si>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</si>
  <si>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</si>
  <si>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</si>
  <si>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</si>
  <si>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</si>
  <si>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</si>
  <si>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</si>
  <si>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</si>
  <si>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</si>
  <si>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</si>
  <si>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</si>
  <si>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</si>
  <si>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</si>
  <si>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</si>
  <si>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</si>
  <si>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</si>
  <si>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</si>
  <si>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</si>
  <si>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</si>
  <si>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</si>
  <si>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</si>
  <si>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</si>
  <si>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</si>
  <si>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</si>
  <si>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</si>
  <si>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</si>
  <si>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</si>
  <si>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</si>
  <si>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</si>
  <si>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</si>
  <si>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</si>
  <si>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</si>
  <si>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</si>
  <si>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</si>
  <si>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</si>
  <si>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</si>
  <si>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</si>
  <si>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</si>
  <si>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</si>
  <si>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</si>
  <si>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</si>
  <si>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</si>
  <si>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</si>
  <si>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</si>
  <si>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</si>
  <si>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</si>
  <si>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</si>
  <si>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</si>
  <si>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</si>
  <si>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</si>
  <si>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</si>
  <si>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</si>
  <si>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</si>
  <si>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</si>
  <si>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</si>
  <si>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</si>
  <si>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</si>
  <si>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</si>
  <si>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</si>
  <si>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</si>
  <si>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</si>
  <si>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</si>
  <si>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</si>
  <si>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</si>
  <si>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</si>
  <si>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</si>
  <si>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</si>
  <si>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</si>
  <si>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</si>
  <si>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</si>
  <si>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</si>
  <si>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</si>
  <si>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</si>
  <si>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</si>
  <si>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</si>
  <si>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</si>
  <si>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</si>
  <si>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</si>
  <si>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</si>
  <si>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</si>
  <si>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</si>
  <si>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</si>
  <si>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</si>
  <si>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</si>
  <si>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</si>
  <si>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</si>
  <si>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</si>
  <si>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</si>
  <si>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</si>
  <si>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</si>
  <si>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</si>
  <si>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</si>
  <si>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</si>
  <si>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</si>
  <si>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</si>
  <si>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</si>
  <si>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</si>
  <si>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</si>
  <si>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</si>
  <si>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</si>
  <si>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</si>
  <si>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</si>
  <si>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</si>
  <si>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</si>
  <si>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</si>
  <si>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</si>
  <si>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</si>
  <si>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</si>
  <si>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</si>
  <si>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</si>
  <si>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</si>
  <si>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</si>
  <si>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</si>
  <si>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</si>
  <si>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</si>
  <si>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</si>
  <si>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</si>
  <si>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</si>
  <si>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</si>
  <si>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</si>
  <si>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</si>
  <si>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</si>
  <si>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</si>
  <si>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</si>
  <si>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</si>
  <si>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</si>
  <si>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</si>
  <si>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</si>
  <si>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</si>
  <si>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</si>
  <si>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</si>
  <si>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</si>
  <si>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</si>
  <si>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</si>
  <si>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</si>
  <si>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</si>
  <si>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</si>
  <si>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</si>
  <si>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</si>
  <si>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</si>
  <si>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</si>
  <si>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</si>
  <si>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</si>
  <si>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</si>
  <si>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</si>
  <si>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</si>
  <si>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</si>
  <si>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</si>
  <si>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</si>
  <si>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</si>
  <si>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</si>
  <si>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</si>
  <si>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</si>
  <si>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</si>
  <si>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</si>
  <si>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</si>
  <si>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</si>
  <si>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</si>
  <si>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</si>
  <si>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</si>
  <si>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</si>
  <si>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</si>
  <si>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</si>
  <si>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</si>
  <si>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</si>
  <si>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</si>
  <si>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</si>
  <si>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</si>
  <si>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</si>
  <si>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</si>
  <si>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</si>
  <si>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</si>
  <si>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</si>
  <si>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</si>
  <si>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</si>
  <si>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</si>
  <si>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</si>
  <si>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</si>
  <si>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</si>
  <si>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</si>
  <si>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</si>
  <si>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</si>
  <si>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</si>
  <si>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</si>
  <si>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</si>
  <si>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</si>
  <si>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</si>
  <si>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</si>
  <si>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</si>
  <si>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</si>
  <si>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</si>
  <si>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</si>
  <si>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</si>
  <si>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</si>
  <si>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</si>
  <si>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</si>
  <si>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</si>
  <si>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</si>
  <si>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</si>
  <si>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</si>
  <si>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</si>
  <si>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</si>
  <si>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</si>
  <si>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</si>
  <si>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</si>
  <si>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</si>
  <si>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</si>
  <si>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</si>
  <si>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</si>
  <si>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</si>
  <si>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</si>
  <si>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</si>
  <si>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</si>
  <si>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</si>
  <si>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</si>
  <si>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</si>
  <si>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</si>
  <si>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</si>
  <si>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</si>
  <si>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</si>
  <si>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</si>
  <si>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</si>
  <si>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</si>
  <si>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</si>
  <si>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</si>
  <si>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</si>
  <si>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</si>
  <si>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</si>
  <si>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</si>
  <si>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</si>
  <si>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</si>
  <si>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</si>
  <si>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</si>
  <si>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</si>
  <si>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</si>
  <si>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</si>
  <si>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</si>
  <si>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</si>
  <si>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</si>
  <si>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</si>
  <si>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</si>
  <si>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</si>
  <si>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</si>
  <si>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</si>
  <si>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</si>
  <si>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</si>
  <si>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</si>
  <si>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</si>
  <si>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</si>
  <si>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</si>
  <si>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</si>
  <si>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</si>
  <si>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</si>
  <si>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</si>
  <si>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</si>
  <si>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</si>
  <si>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</si>
  <si>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</si>
  <si>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</si>
  <si>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</si>
  <si>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</si>
  <si>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</si>
  <si>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</si>
  <si>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</si>
  <si>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</si>
  <si>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</si>
  <si>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</si>
  <si>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</si>
  <si>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</si>
  <si>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</si>
  <si>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</si>
  <si>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</si>
  <si>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</si>
  <si>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</si>
  <si>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</si>
  <si>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</si>
  <si>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</si>
  <si>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</si>
  <si>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</si>
  <si>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</si>
  <si>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</si>
  <si>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</si>
  <si>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</si>
  <si>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</si>
  <si>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</si>
  <si>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</si>
  <si>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</si>
  <si>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</si>
  <si>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</si>
  <si>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</si>
  <si>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</si>
  <si>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</si>
  <si>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</si>
  <si>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</si>
  <si>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</si>
  <si>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</si>
  <si>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</si>
  <si>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</si>
  <si>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</si>
  <si>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</si>
  <si>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</si>
  <si>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</si>
  <si>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</si>
  <si>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</si>
  <si>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</si>
  <si>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</si>
  <si>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</si>
  <si>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</si>
  <si>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</si>
  <si>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</si>
  <si>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</si>
  <si>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</si>
  <si>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</si>
  <si>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</si>
  <si>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</si>
  <si>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</si>
  <si>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</si>
  <si>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</si>
  <si>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</si>
  <si>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</si>
  <si>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</si>
  <si>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</si>
  <si>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</si>
  <si>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</si>
  <si>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</si>
  <si>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</si>
  <si>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</si>
  <si>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</si>
  <si>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</si>
  <si>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</si>
  <si>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</si>
  <si>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</si>
  <si>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</si>
  <si>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</si>
  <si>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</si>
  <si>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</si>
  <si>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</si>
  <si>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</si>
  <si>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</si>
  <si>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</si>
  <si>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</si>
  <si>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</si>
  <si>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</si>
  <si>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</si>
  <si>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</si>
  <si>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</si>
  <si>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</si>
  <si>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</si>
  <si>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</si>
  <si>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</si>
  <si>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</si>
  <si>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</si>
  <si>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</si>
  <si>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</si>
  <si>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</si>
  <si>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</si>
  <si>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</si>
  <si>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</si>
  <si>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</si>
  <si>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</si>
  <si>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</si>
  <si>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</si>
  <si>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</si>
  <si>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</si>
  <si>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</si>
  <si>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</si>
  <si>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</si>
  <si>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</si>
  <si>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</si>
  <si>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</si>
  <si>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</si>
  <si>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</si>
  <si>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</si>
  <si>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</si>
  <si>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</si>
  <si>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</si>
  <si>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</si>
  <si>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</si>
  <si>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</si>
  <si>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</si>
  <si>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</si>
  <si>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</si>
  <si>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</si>
  <si>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</si>
  <si>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</si>
  <si>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</si>
  <si>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</si>
  <si>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</si>
  <si>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</si>
  <si>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</si>
  <si>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</si>
  <si>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</si>
  <si>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</si>
  <si>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</si>
  <si>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</si>
  <si>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</si>
  <si>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</si>
  <si>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</si>
  <si>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</si>
  <si>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</si>
  <si>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</si>
  <si>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</si>
  <si>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</si>
  <si>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</si>
  <si>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</si>
  <si>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</si>
  <si>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</si>
  <si>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</si>
  <si>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</si>
  <si>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</si>
  <si>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</si>
  <si>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</si>
  <si>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</si>
  <si>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</si>
  <si>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</si>
  <si>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</si>
  <si>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</si>
  <si>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</si>
  <si>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</si>
  <si>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</si>
  <si>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</si>
  <si>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</si>
  <si>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</si>
  <si>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</si>
  <si>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</si>
  <si>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</si>
  <si>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</si>
  <si>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</si>
  <si>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</si>
  <si>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</si>
  <si>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</si>
  <si>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</si>
  <si>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</si>
  <si>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</si>
  <si>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</si>
  <si>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</si>
  <si>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</si>
  <si>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</si>
  <si>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</si>
  <si>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</si>
  <si>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</si>
  <si>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</si>
  <si>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</si>
  <si>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</si>
  <si>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</si>
  <si>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</si>
  <si>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</si>
  <si>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</si>
  <si>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</si>
  <si>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</si>
  <si>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</si>
  <si>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</si>
  <si>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</si>
  <si>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</si>
  <si>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</si>
  <si>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</si>
  <si>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</si>
  <si>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</si>
  <si>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</si>
  <si>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</si>
  <si>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</si>
  <si>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</si>
  <si>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</si>
  <si>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</si>
  <si>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</si>
  <si>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</si>
  <si>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</si>
  <si>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</si>
  <si>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</si>
  <si>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</si>
  <si>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</si>
  <si>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</si>
  <si>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</si>
  <si>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</si>
  <si>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</si>
  <si>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</si>
  <si>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</si>
  <si>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</si>
  <si>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</si>
  <si>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</si>
  <si>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</si>
  <si>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</si>
  <si>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</si>
  <si>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</si>
  <si>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</si>
  <si>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</si>
  <si>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</si>
  <si>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</si>
  <si>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</si>
  <si>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</si>
  <si>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</si>
  <si>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</si>
  <si>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</si>
  <si>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</si>
  <si>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</si>
  <si>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</si>
  <si>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</si>
  <si>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</si>
  <si>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</si>
  <si>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</si>
  <si>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</si>
  <si>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</si>
  <si>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</si>
  <si>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</si>
  <si>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</si>
  <si>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</si>
  <si>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</si>
  <si>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</si>
  <si>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</si>
  <si>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</si>
  <si>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</si>
  <si>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</si>
  <si>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</si>
  <si>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</si>
  <si>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</si>
  <si>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</si>
  <si>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</si>
  <si>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</si>
  <si>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</si>
  <si>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</si>
  <si>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</si>
  <si>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</si>
  <si>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</si>
  <si>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</si>
  <si>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</si>
  <si>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</si>
  <si>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</si>
  <si>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</si>
  <si>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</si>
  <si>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</si>
  <si>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</si>
  <si>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</si>
  <si>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</si>
  <si>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</si>
  <si>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</si>
  <si>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</si>
  <si>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</si>
  <si>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</si>
  <si>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</si>
  <si>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</si>
  <si>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</si>
  <si>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</si>
  <si>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</si>
  <si>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</si>
  <si>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</si>
  <si>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</si>
  <si>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</si>
  <si>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</si>
  <si>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</si>
  <si>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</si>
  <si>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</si>
  <si>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</si>
  <si>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</si>
  <si>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</si>
  <si>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</si>
  <si>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</si>
  <si>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</si>
  <si>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</si>
  <si>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</si>
  <si>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</si>
  <si>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</si>
  <si>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</si>
  <si>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</si>
  <si>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</si>
  <si>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</si>
  <si>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</si>
  <si>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</si>
  <si>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</si>
  <si>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</si>
  <si>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</si>
  <si>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</si>
  <si>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</si>
  <si>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</si>
  <si>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</si>
  <si>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</si>
  <si>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</si>
  <si>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</si>
  <si>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</si>
  <si>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</si>
  <si>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</si>
  <si>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</si>
  <si>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</si>
  <si>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</si>
  <si>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</si>
  <si>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</si>
  <si>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</si>
  <si>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</si>
  <si>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</si>
  <si>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</si>
  <si>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</si>
  <si>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</si>
  <si>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</si>
  <si>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</si>
  <si>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</si>
  <si>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</si>
  <si>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</si>
  <si>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</si>
  <si>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</si>
  <si>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</si>
  <si>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</si>
  <si>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</si>
  <si>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</si>
  <si>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</si>
  <si>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</si>
  <si>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</si>
  <si>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</si>
  <si>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</si>
  <si>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</si>
  <si>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</si>
  <si>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</si>
  <si>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</si>
  <si>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</si>
  <si>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</si>
  <si>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</si>
  <si>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</si>
  <si>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</si>
  <si>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</si>
  <si>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</si>
  <si>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</si>
  <si>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</si>
  <si>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</si>
  <si>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</si>
  <si>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</si>
  <si>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</si>
  <si>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</si>
  <si>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</si>
  <si>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</si>
  <si>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</si>
  <si>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</si>
  <si>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</si>
  <si>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</si>
  <si>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</si>
  <si>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</si>
  <si>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</si>
  <si>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</si>
  <si>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</si>
  <si>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</si>
  <si>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</si>
  <si>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</si>
  <si>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</si>
  <si>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</si>
  <si>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</si>
  <si>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</si>
  <si>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</si>
  <si>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</si>
  <si>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</si>
  <si>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</si>
  <si>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</si>
  <si>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</si>
  <si>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</si>
  <si>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</si>
  <si>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</si>
  <si>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</si>
  <si>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</si>
  <si>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</si>
  <si>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</si>
  <si>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</si>
  <si>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</si>
  <si>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</si>
  <si>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</si>
  <si>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</si>
  <si>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</si>
  <si>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</si>
  <si>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</si>
  <si>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</si>
  <si>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</si>
  <si>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</si>
  <si>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</si>
  <si>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</si>
  <si>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</si>
  <si>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</si>
  <si>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</si>
  <si>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</si>
  <si>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</si>
  <si>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</si>
  <si>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</si>
  <si>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</si>
  <si>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</si>
  <si>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</si>
  <si>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</si>
  <si>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</si>
  <si>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</si>
  <si>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</si>
  <si>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</si>
  <si>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</si>
  <si>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</si>
  <si>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</si>
  <si>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</si>
  <si>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</si>
  <si>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</si>
  <si>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</si>
  <si>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</si>
  <si>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</si>
  <si>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</si>
  <si>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</si>
  <si>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</si>
  <si>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</si>
  <si>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</si>
  <si>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</si>
  <si>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</si>
  <si>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</si>
  <si>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</si>
  <si>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</si>
  <si>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</si>
  <si>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</si>
  <si>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</si>
  <si>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</si>
  <si>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</si>
  <si>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</si>
  <si>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</si>
  <si>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</si>
  <si>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</si>
  <si>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</si>
  <si>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</si>
  <si>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</si>
  <si>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</si>
  <si>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</si>
  <si>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</si>
  <si>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</si>
  <si>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</si>
  <si>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</si>
  <si>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</si>
  <si>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</si>
  <si>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</si>
  <si>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</si>
  <si>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</si>
  <si>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</si>
  <si>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</si>
  <si>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</si>
  <si>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</si>
  <si>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</si>
  <si>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</si>
  <si>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</si>
  <si>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</si>
  <si>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</si>
  <si>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</si>
  <si>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</si>
  <si>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</si>
  <si>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</si>
  <si>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</si>
  <si>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</si>
  <si>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</si>
  <si>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</si>
  <si>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</si>
  <si>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</si>
  <si>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</si>
  <si>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</si>
  <si>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</si>
  <si>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</si>
  <si>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</si>
  <si>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</si>
  <si>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</si>
  <si>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</si>
  <si>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</si>
  <si>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</si>
  <si>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</si>
  <si>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</si>
  <si>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</si>
  <si>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</si>
  <si>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</si>
  <si>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</si>
  <si>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</si>
  <si>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</si>
  <si>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</si>
  <si>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</si>
  <si>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</si>
  <si>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</si>
  <si>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</si>
  <si>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</si>
  <si>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</si>
  <si>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</si>
  <si>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</si>
  <si>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</si>
  <si>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</si>
  <si>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</si>
  <si>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</si>
  <si>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</si>
  <si>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</si>
  <si>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</si>
  <si>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</si>
  <si>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</si>
  <si>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</si>
  <si>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</si>
  <si>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</si>
  <si>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</si>
  <si>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</si>
  <si>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</si>
  <si>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</si>
  <si>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</si>
  <si>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</si>
  <si>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</si>
  <si>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</si>
  <si>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</si>
  <si>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</si>
  <si>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</si>
  <si>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</si>
  <si>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</si>
  <si>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</si>
  <si>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</si>
  <si>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</si>
  <si>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</si>
  <si>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</si>
  <si>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</si>
  <si>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</si>
  <si>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</si>
  <si>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</si>
  <si>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</si>
  <si>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</si>
  <si>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</si>
  <si>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</si>
  <si>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</si>
  <si>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</si>
  <si>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</si>
  <si>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</si>
  <si>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</si>
  <si>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</si>
  <si>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</si>
  <si>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</si>
  <si>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</si>
  <si>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</si>
  <si>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</si>
  <si>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</si>
  <si>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</si>
  <si>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</si>
  <si>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</si>
  <si>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</si>
  <si>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</si>
  <si>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</si>
  <si>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</si>
  <si>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</si>
  <si>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</si>
  <si>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</si>
  <si>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</si>
  <si>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</si>
  <si>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</si>
  <si>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</si>
  <si>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</si>
  <si>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</si>
  <si>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</si>
  <si>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</si>
  <si>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</si>
  <si>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</si>
  <si>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</si>
  <si>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</si>
  <si>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</si>
  <si>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</si>
  <si>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</si>
  <si>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</si>
  <si>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</si>
  <si>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</si>
  <si>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</si>
  <si>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</si>
  <si>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</si>
  <si>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</si>
  <si>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</si>
  <si>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</si>
  <si>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</si>
  <si>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</si>
  <si>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</si>
  <si>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</si>
  <si>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</si>
  <si>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</si>
  <si>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</si>
  <si>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</si>
  <si>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</si>
  <si>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</si>
  <si>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</si>
  <si>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</si>
  <si>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</si>
  <si>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</si>
  <si>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</si>
  <si>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</si>
  <si>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</si>
  <si>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</si>
  <si>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</si>
  <si>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</si>
  <si>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</si>
  <si>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</si>
  <si>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</si>
  <si>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</si>
  <si>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</si>
  <si>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</si>
  <si>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</si>
  <si>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</si>
  <si>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</si>
  <si>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</si>
  <si>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</si>
  <si>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</si>
  <si>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</si>
  <si>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</si>
  <si>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</si>
  <si>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</si>
  <si>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</si>
  <si>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</si>
  <si>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</si>
  <si>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</si>
  <si>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</si>
  <si>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</si>
  <si>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</si>
  <si>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</si>
  <si>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</si>
  <si>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</si>
  <si>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</si>
  <si>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</si>
  <si>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</si>
  <si>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</si>
  <si>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</si>
  <si>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</si>
  <si>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</si>
  <si>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</si>
  <si>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</si>
  <si>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</si>
  <si>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</si>
  <si>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</si>
  <si>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</si>
  <si>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</si>
  <si>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</si>
  <si>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</si>
  <si>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</si>
  <si>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</si>
  <si>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</si>
  <si>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</si>
  <si>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</si>
  <si>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</si>
  <si>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</si>
  <si>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</si>
  <si>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</si>
  <si>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</si>
  <si>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</si>
  <si>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</si>
  <si>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</si>
  <si>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</si>
  <si>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</si>
  <si>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</si>
  <si>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</si>
  <si>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</si>
  <si>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</si>
  <si>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</si>
  <si>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</si>
  <si>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</si>
  <si>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</si>
  <si>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</si>
  <si>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</si>
  <si>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</si>
  <si>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</si>
  <si>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</si>
  <si>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</si>
  <si>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</si>
  <si>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</si>
  <si>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</si>
  <si>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</si>
  <si>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</si>
  <si>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</si>
  <si>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</si>
  <si>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</si>
  <si>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</si>
  <si>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</si>
  <si>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</si>
  <si>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</si>
  <si>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</si>
  <si>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</si>
  <si>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</si>
  <si>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</si>
  <si>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</si>
  <si>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</si>
  <si>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</si>
  <si>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</si>
  <si>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</si>
  <si>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</si>
  <si>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</si>
  <si>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</si>
  <si>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</si>
  <si>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</si>
  <si>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</si>
  <si>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</si>
  <si>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</si>
  <si>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</si>
  <si>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</si>
  <si>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</si>
  <si>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</si>
  <si>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</si>
  <si>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</si>
  <si>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</si>
  <si>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</si>
  <si>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</si>
  <si>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</si>
  <si>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</si>
  <si>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</si>
  <si>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</si>
  <si>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</si>
  <si>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</si>
  <si>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</si>
  <si>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</si>
  <si>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</si>
  <si>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</si>
  <si>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</si>
  <si>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</si>
  <si>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</si>
  <si>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</si>
  <si>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</si>
  <si>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</si>
  <si>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</si>
  <si>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</si>
  <si>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</si>
  <si>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</si>
  <si>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</si>
  <si>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</si>
  <si>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</si>
  <si>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</si>
  <si>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</si>
  <si>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</si>
  <si>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</si>
  <si>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</si>
  <si>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</si>
  <si>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</si>
  <si>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</si>
  <si>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</si>
  <si>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</si>
  <si>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</si>
  <si>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</si>
  <si>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</si>
  <si>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</si>
  <si>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</si>
  <si>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</si>
  <si>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</si>
  <si>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</si>
  <si>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</si>
  <si>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</si>
  <si>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</si>
  <si>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</si>
  <si>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</si>
  <si>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</si>
  <si>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</si>
  <si>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</si>
  <si>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</si>
  <si>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</si>
  <si>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</si>
  <si>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</si>
  <si>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</si>
  <si>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</si>
  <si>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</si>
  <si>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</si>
  <si>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</si>
  <si>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</si>
  <si>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</si>
  <si>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</si>
  <si>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</si>
  <si>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</si>
  <si>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</si>
  <si>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</si>
  <si>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</si>
  <si>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</si>
  <si>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</si>
  <si>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</si>
  <si>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</si>
  <si>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</si>
  <si>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</si>
  <si>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</si>
  <si>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</si>
  <si>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</si>
  <si>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</si>
  <si>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</si>
  <si>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</si>
  <si>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</si>
  <si>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</si>
  <si>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</si>
  <si>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</si>
  <si>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</si>
  <si>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</si>
  <si>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</si>
  <si>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</si>
  <si>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</si>
  <si>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</si>
  <si>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</si>
  <si>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</si>
  <si>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</si>
  <si>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</si>
  <si>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</si>
  <si>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</si>
  <si>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</si>
  <si>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</si>
  <si>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</si>
  <si>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</si>
  <si>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</si>
  <si>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</si>
  <si>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</si>
  <si>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</si>
  <si>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</si>
  <si>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</si>
  <si>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</si>
  <si>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</si>
  <si>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</si>
  <si>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</si>
  <si>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</si>
  <si>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</si>
  <si>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</si>
  <si>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</si>
  <si>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</si>
  <si>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</si>
  <si>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</si>
  <si>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</si>
  <si>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</si>
  <si>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</si>
  <si>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</si>
  <si>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</si>
  <si>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</si>
  <si>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</si>
  <si>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</si>
  <si>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</si>
  <si>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</si>
  <si>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</si>
  <si>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</si>
  <si>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</si>
  <si>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</si>
  <si>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</si>
  <si>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</si>
  <si>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</si>
  <si>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</si>
  <si>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</si>
  <si>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</si>
  <si>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</si>
  <si>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</si>
  <si>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</si>
  <si>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</si>
  <si>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</si>
  <si>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</si>
  <si>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</si>
  <si>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</si>
  <si>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</si>
  <si>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</si>
  <si>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</si>
  <si>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</si>
  <si>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</si>
  <si>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</si>
  <si>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</si>
  <si>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</si>
  <si>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</si>
  <si>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</si>
  <si>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</si>
  <si>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</si>
  <si>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</si>
  <si>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</si>
  <si>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</si>
  <si>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</si>
  <si>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</si>
  <si>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</si>
  <si>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</si>
  <si>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</si>
  <si>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</si>
  <si>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</si>
  <si>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</si>
  <si>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</si>
  <si>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</si>
  <si>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</si>
  <si>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</si>
  <si>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</si>
  <si>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</si>
  <si>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</si>
  <si>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</si>
  <si>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</si>
  <si>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</si>
  <si>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</si>
  <si>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</si>
  <si>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</si>
  <si>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</si>
  <si>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</si>
  <si>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</si>
  <si>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</si>
  <si>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</si>
  <si>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</si>
  <si>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</si>
  <si>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</si>
  <si>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</si>
  <si>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</si>
  <si>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</si>
  <si>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</si>
  <si>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</si>
  <si>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</si>
  <si>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</si>
  <si>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</si>
  <si>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</si>
  <si>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</si>
  <si>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</si>
  <si>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</si>
  <si>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</si>
  <si>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</si>
  <si>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</si>
  <si>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</si>
  <si>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</si>
  <si>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</si>
  <si>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</si>
  <si>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</si>
  <si>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</si>
  <si>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</si>
  <si>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</si>
  <si>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</si>
  <si>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</si>
  <si>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</si>
  <si>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</si>
  <si>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</si>
  <si>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</si>
  <si>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</si>
  <si>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</si>
  <si>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</si>
  <si>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</si>
  <si>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</si>
  <si>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</si>
  <si>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</si>
  <si>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</si>
  <si>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</si>
  <si>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</si>
  <si>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</si>
  <si>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</si>
  <si>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</si>
  <si>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</si>
  <si>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</si>
  <si>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</si>
  <si>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</si>
  <si>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</si>
  <si>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</si>
  <si>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</si>
  <si>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</si>
  <si>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</si>
  <si>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</si>
  <si>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</si>
  <si>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</si>
  <si>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</si>
  <si>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</si>
  <si>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</si>
  <si>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</si>
  <si>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</si>
  <si>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</si>
  <si>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</si>
  <si>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</si>
  <si>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</si>
  <si>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</si>
  <si>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</si>
  <si>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</si>
  <si>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</si>
  <si>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</si>
  <si>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</si>
  <si>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</si>
  <si>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</si>
  <si>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</si>
  <si>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</si>
  <si>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</si>
  <si>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</si>
  <si>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</si>
  <si>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</si>
  <si>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</si>
  <si>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</si>
  <si>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</si>
  <si>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</si>
  <si>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</si>
  <si>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</si>
  <si>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</si>
  <si>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</si>
  <si>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</si>
  <si>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</si>
  <si>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</si>
  <si>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</si>
  <si>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</si>
  <si>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</si>
  <si>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</si>
  <si>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</si>
  <si>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</si>
  <si>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</si>
  <si>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</si>
  <si>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</si>
  <si>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</si>
  <si>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</si>
  <si>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</si>
  <si>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</si>
  <si>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</si>
  <si>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</si>
  <si>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</si>
  <si>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</si>
  <si>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</si>
  <si>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</si>
  <si>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</si>
  <si>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</si>
  <si>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</si>
  <si>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</si>
  <si>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</si>
  <si>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</si>
  <si>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</si>
  <si>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</si>
  <si>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</si>
  <si>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</si>
  <si>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</si>
  <si>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</si>
  <si>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</si>
  <si>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</si>
  <si>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</si>
  <si>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</si>
  <si>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</si>
  <si>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</si>
  <si>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</si>
  <si>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</si>
  <si>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</si>
  <si>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</si>
  <si>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</si>
  <si>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</si>
  <si>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</si>
  <si>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</si>
  <si>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</si>
  <si>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</si>
  <si>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</si>
  <si>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</si>
  <si>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</si>
  <si>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</si>
  <si>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</si>
  <si>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</si>
  <si>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</si>
  <si>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</si>
  <si>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</si>
  <si>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</si>
  <si>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</si>
  <si>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</si>
  <si>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</si>
  <si>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</si>
  <si>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</si>
  <si>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</si>
  <si>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</si>
  <si>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</si>
  <si>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</si>
  <si>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</si>
  <si>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</si>
  <si>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</si>
  <si>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</si>
  <si>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</si>
  <si>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</si>
  <si>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</si>
  <si>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</si>
  <si>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</si>
  <si>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</si>
  <si>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</si>
  <si>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</si>
  <si>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</si>
  <si>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</si>
  <si>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</si>
  <si>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</si>
  <si>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</si>
  <si>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</si>
  <si>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</si>
  <si>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</si>
  <si>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</si>
  <si>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</si>
  <si>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</si>
  <si>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</si>
  <si>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</si>
  <si>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</si>
  <si>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</si>
  <si>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</si>
  <si>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</si>
  <si>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</si>
  <si>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</si>
  <si>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</si>
  <si>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</si>
  <si>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</si>
  <si>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</si>
  <si>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</si>
  <si>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</si>
  <si>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</si>
  <si>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</si>
  <si>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</si>
  <si>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</si>
  <si>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</si>
  <si>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</si>
  <si>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</si>
  <si>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</si>
  <si>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</si>
  <si>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</si>
  <si>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</si>
  <si>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</si>
  <si>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</si>
  <si>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</si>
  <si>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</si>
  <si>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</si>
  <si>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</si>
  <si>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</si>
  <si>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</si>
  <si>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</si>
  <si>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</si>
  <si>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</si>
  <si>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</si>
  <si>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</si>
  <si>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</si>
  <si>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</si>
  <si>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</si>
  <si>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</si>
  <si>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</si>
  <si>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</si>
  <si>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</si>
  <si>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</si>
  <si>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</si>
  <si>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</si>
  <si>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</si>
  <si>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</si>
  <si>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</si>
  <si>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</si>
  <si>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</si>
  <si>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</si>
  <si>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</si>
  <si>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</si>
  <si>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</si>
  <si>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</si>
  <si>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</si>
  <si>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</si>
  <si>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</si>
  <si>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</si>
  <si>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</si>
  <si>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</si>
  <si>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</si>
  <si>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</si>
  <si>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</si>
  <si>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</si>
  <si>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</si>
  <si>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</si>
  <si>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</si>
  <si>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</si>
  <si>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</si>
  <si>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</si>
  <si>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</si>
  <si>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</si>
  <si>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</si>
  <si>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</si>
  <si>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</si>
  <si>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</si>
  <si>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</si>
  <si>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</si>
  <si>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</si>
  <si>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</si>
  <si>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</si>
  <si>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</si>
  <si>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</si>
  <si>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</si>
  <si>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</si>
  <si>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</si>
  <si>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</si>
  <si>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</si>
  <si>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</si>
  <si>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</si>
  <si>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</si>
  <si>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</si>
  <si>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</si>
  <si>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</si>
  <si>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</si>
  <si>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</si>
  <si>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</si>
  <si>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</si>
  <si>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</si>
  <si>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</si>
  <si>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</si>
  <si>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</si>
  <si>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</si>
  <si>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</si>
  <si>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</si>
  <si>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</si>
  <si>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</si>
  <si>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</si>
  <si>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</si>
  <si>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</si>
  <si>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</si>
  <si>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</si>
  <si>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</si>
  <si>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</si>
  <si>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</si>
  <si>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</si>
  <si>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</si>
  <si>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</si>
  <si>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</si>
  <si>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</si>
  <si>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</si>
  <si>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</si>
  <si>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</si>
  <si>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</si>
  <si>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</si>
  <si>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</si>
  <si>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</si>
  <si>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</si>
  <si>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</si>
  <si>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</si>
  <si>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</si>
  <si>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</si>
  <si>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</si>
  <si>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</si>
  <si>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</si>
  <si>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</si>
  <si>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</si>
  <si>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</si>
  <si>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</si>
  <si>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</si>
  <si>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</si>
  <si>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</si>
  <si>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</si>
  <si>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</si>
  <si>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</si>
  <si>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</si>
  <si>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</si>
  <si>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</si>
  <si>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</si>
  <si>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</si>
  <si>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</si>
  <si>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</si>
  <si>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</si>
  <si>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</si>
  <si>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</si>
  <si>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</si>
  <si>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</si>
  <si>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</si>
  <si>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</si>
  <si>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</si>
  <si>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</si>
  <si>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</si>
  <si>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</si>
  <si>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</si>
  <si>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</si>
  <si>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</si>
  <si>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</si>
  <si>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</si>
  <si>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</si>
  <si>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</si>
  <si>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</si>
  <si>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</si>
  <si>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</si>
  <si>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</si>
  <si>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</si>
  <si>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</si>
  <si>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</si>
  <si>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</si>
  <si>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</si>
  <si>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</si>
  <si>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</si>
  <si>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</si>
  <si>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</si>
  <si>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</si>
  <si>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</si>
  <si>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</si>
  <si>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</si>
  <si>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</si>
  <si>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</si>
  <si>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</si>
  <si>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</si>
  <si>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</si>
  <si>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</si>
  <si>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</si>
  <si>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</si>
  <si>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</si>
  <si>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</si>
  <si>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</si>
  <si>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</si>
  <si>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</si>
  <si>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</si>
  <si>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</si>
  <si>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</si>
  <si>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</si>
  <si>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</si>
  <si>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</si>
  <si>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</si>
  <si>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</si>
  <si>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</si>
  <si>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</si>
  <si>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</si>
  <si>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</si>
  <si>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</si>
  <si>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</si>
  <si>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</si>
  <si>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</si>
  <si>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</si>
  <si>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</si>
  <si>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</si>
  <si>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</si>
  <si>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</si>
  <si>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</si>
  <si>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</si>
  <si>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</si>
  <si>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</si>
  <si>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</si>
  <si>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</si>
  <si>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</si>
  <si>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</si>
  <si>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</si>
  <si>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</si>
  <si>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</si>
  <si>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</si>
  <si>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</si>
  <si>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</si>
  <si>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</si>
  <si>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</si>
  <si>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</si>
  <si>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</si>
  <si>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</si>
  <si>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</si>
  <si>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</si>
  <si>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</si>
  <si>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</si>
  <si>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</si>
  <si>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</si>
  <si>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</si>
  <si>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</si>
  <si>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</si>
  <si>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</si>
  <si>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</si>
  <si>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</si>
  <si>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</si>
  <si>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</si>
  <si>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</si>
  <si>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</si>
  <si>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</si>
  <si>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</si>
  <si>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</si>
  <si>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</si>
  <si>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</si>
  <si>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</si>
  <si>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</si>
  <si>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</si>
  <si>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</si>
  <si>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</si>
  <si>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</si>
  <si>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</si>
  <si>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</si>
  <si>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</si>
  <si>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</si>
  <si>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</si>
  <si>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</si>
  <si>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</si>
  <si>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</si>
  <si>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</si>
  <si>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</si>
  <si>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</si>
  <si>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</si>
  <si>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</si>
  <si>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</si>
  <si>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</si>
  <si>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</si>
  <si>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</si>
  <si>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</si>
  <si>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</si>
  <si>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</si>
  <si>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</si>
  <si>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</si>
  <si>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</si>
  <si>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</si>
  <si>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</si>
  <si>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</si>
  <si>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</si>
  <si>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</si>
  <si>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</si>
  <si>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</si>
  <si>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</si>
  <si>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</si>
  <si>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</si>
  <si>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</si>
  <si>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</si>
  <si>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</si>
  <si>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</si>
  <si>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</si>
  <si>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</si>
  <si>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</si>
  <si>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</si>
  <si>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</si>
  <si>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</si>
  <si>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</si>
  <si>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</si>
  <si>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</si>
  <si>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</si>
  <si>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</si>
  <si>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</si>
  <si>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</si>
  <si>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</si>
  <si>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</si>
  <si>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</si>
  <si>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</si>
  <si>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</si>
  <si>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</si>
  <si>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</si>
  <si>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</si>
  <si>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</si>
  <si>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</si>
  <si>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</si>
  <si>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</si>
  <si>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</si>
  <si>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</si>
  <si>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</si>
  <si>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</si>
  <si>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</si>
  <si>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</si>
  <si>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</si>
  <si>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</si>
  <si>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</si>
  <si>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</si>
  <si>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</si>
  <si>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</si>
  <si>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</si>
  <si>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</si>
  <si>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</si>
  <si>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</si>
  <si>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</si>
  <si>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</si>
  <si>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</si>
  <si>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</si>
  <si>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</si>
  <si>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</si>
  <si>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</si>
  <si>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</si>
  <si>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</si>
  <si>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</si>
  <si>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</si>
  <si>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</si>
  <si>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</si>
  <si>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</si>
  <si>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</si>
  <si>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</si>
  <si>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</si>
  <si>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</si>
  <si>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</si>
  <si>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</si>
  <si>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</si>
  <si>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</si>
  <si>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</si>
  <si>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</si>
  <si>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</si>
  <si>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</si>
  <si>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</si>
  <si>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</si>
  <si>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</si>
  <si>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</si>
  <si>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</si>
  <si>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</si>
  <si>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</si>
  <si>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</si>
  <si>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</si>
  <si>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</si>
  <si>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</si>
  <si>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</si>
  <si>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</si>
  <si>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</si>
  <si>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</si>
  <si>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</si>
  <si>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</si>
  <si>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</si>
  <si>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</si>
  <si>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</si>
  <si>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</si>
  <si>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</si>
  <si>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</si>
  <si>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</si>
  <si>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</si>
  <si>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</si>
  <si>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</si>
  <si>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</si>
  <si>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</si>
  <si>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</si>
  <si>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</si>
  <si>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</si>
  <si>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</si>
  <si>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</si>
  <si>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</si>
  <si>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</si>
  <si>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</si>
  <si>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</si>
  <si>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</si>
  <si>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</si>
  <si>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</si>
  <si>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</si>
  <si>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</si>
  <si>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</si>
  <si>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</si>
  <si>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</si>
  <si>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</si>
  <si>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</si>
  <si>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</si>
  <si>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</si>
  <si>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</si>
  <si>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</si>
  <si>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</si>
  <si>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</si>
  <si>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</si>
  <si>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</si>
  <si>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</si>
  <si>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</si>
  <si>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</si>
  <si>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</si>
  <si>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</si>
  <si>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</si>
  <si>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</si>
  <si>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</si>
  <si>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</si>
  <si>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</si>
  <si>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</si>
  <si>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</si>
  <si>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</si>
  <si>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</si>
  <si>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</si>
  <si>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</si>
  <si>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</si>
  <si>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</si>
  <si>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</si>
  <si>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</si>
  <si>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</si>
  <si>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</si>
  <si>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</si>
  <si>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</si>
  <si>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</si>
  <si>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</si>
  <si>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</si>
  <si>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</si>
  <si>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</si>
  <si>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</si>
  <si>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</si>
  <si>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</si>
  <si>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</si>
  <si>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</si>
  <si>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</si>
  <si>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</si>
  <si>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</si>
  <si>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</si>
  <si>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</si>
  <si>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</si>
  <si>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</si>
  <si>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</si>
  <si>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</si>
  <si>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</si>
  <si>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</si>
  <si>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</si>
  <si>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</si>
  <si>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</si>
  <si>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</si>
  <si>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</si>
  <si>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</si>
  <si>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</si>
  <si>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</si>
  <si>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</si>
  <si>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</si>
  <si>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</si>
  <si>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</si>
  <si>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</si>
  <si>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</si>
  <si>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</si>
  <si>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</si>
  <si>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</si>
  <si>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</si>
  <si>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</si>
  <si>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</si>
  <si>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</si>
  <si>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</si>
  <si>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</si>
  <si>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</si>
  <si>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</si>
  <si>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</si>
  <si>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</si>
  <si>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</si>
  <si>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</si>
  <si>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</si>
  <si>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</si>
  <si>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</si>
  <si>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</si>
  <si>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</si>
  <si>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</si>
  <si>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</si>
  <si>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</si>
  <si>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</si>
  <si>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</si>
  <si>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</si>
  <si>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</si>
  <si>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</si>
  <si>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</si>
  <si>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</si>
  <si>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</si>
  <si>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</si>
  <si>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</si>
  <si>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</si>
  <si>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</si>
  <si>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</si>
  <si>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</si>
  <si>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</si>
  <si>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</si>
  <si>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</si>
  <si>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</si>
  <si>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</si>
  <si>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</si>
  <si>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</si>
  <si>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</si>
  <si>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</si>
  <si>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</si>
  <si>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</si>
  <si>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</si>
  <si>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</si>
  <si>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</si>
  <si>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</si>
  <si>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</si>
  <si>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</si>
  <si>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</si>
  <si>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</si>
  <si>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</si>
  <si>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</si>
  <si>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</si>
  <si>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</si>
  <si>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</si>
  <si>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</si>
  <si>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</si>
  <si>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</si>
  <si>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</si>
  <si>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</si>
  <si>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</si>
  <si>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</si>
  <si>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</si>
  <si>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</si>
  <si>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</si>
  <si>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</si>
  <si>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</si>
  <si>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</si>
  <si>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</si>
  <si>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</si>
  <si>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</si>
  <si>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</si>
  <si>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</si>
  <si>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</si>
  <si>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</si>
  <si>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</si>
  <si>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</si>
  <si>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</si>
  <si>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</si>
  <si>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</si>
  <si>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</si>
  <si>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</si>
  <si>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</si>
  <si>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</si>
  <si>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</si>
  <si>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</si>
  <si>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</si>
  <si>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</si>
  <si>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</si>
  <si>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</si>
  <si>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</si>
  <si>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</si>
  <si>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</si>
  <si>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</si>
  <si>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</si>
  <si>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</si>
  <si>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</si>
  <si>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</si>
  <si>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</si>
  <si>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</si>
  <si>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</si>
  <si>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</si>
  <si>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</si>
  <si>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</si>
  <si>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</si>
  <si>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</si>
  <si>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</si>
  <si>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</si>
  <si>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</si>
  <si>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</si>
  <si>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</si>
  <si>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</si>
  <si>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</si>
  <si>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</si>
  <si>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</si>
  <si>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</si>
  <si>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</si>
  <si>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</si>
  <si>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</si>
  <si>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</si>
  <si>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</si>
  <si>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</si>
  <si>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</si>
  <si>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</si>
  <si>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</si>
  <si>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</si>
  <si>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</si>
  <si>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</si>
  <si>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</si>
  <si>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</si>
  <si>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</si>
  <si>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</si>
  <si>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</si>
  <si>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</si>
  <si>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</si>
  <si>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</si>
  <si>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</si>
  <si>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</si>
  <si>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</si>
  <si>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</si>
  <si>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</si>
  <si>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</si>
  <si>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</si>
  <si>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</si>
  <si>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</si>
  <si>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</si>
  <si>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</si>
  <si>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</si>
  <si>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</si>
  <si>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</si>
  <si>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</si>
  <si>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</si>
  <si>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</si>
  <si>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</si>
  <si>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</si>
  <si>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</si>
  <si>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</si>
  <si>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</si>
  <si>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</si>
  <si>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</si>
  <si>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</si>
  <si>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</si>
  <si>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</si>
  <si>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</si>
  <si>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</si>
  <si>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</si>
  <si>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</si>
  <si>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</si>
  <si>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</si>
  <si>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</si>
  <si>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</si>
  <si>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</si>
  <si>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</si>
  <si>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</si>
  <si>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</si>
  <si>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</si>
  <si>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</si>
  <si>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</si>
  <si>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</si>
  <si>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</si>
  <si>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</si>
  <si>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</si>
  <si>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</si>
  <si>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</si>
  <si>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</si>
  <si>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</si>
  <si>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</si>
  <si>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</si>
  <si>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</si>
  <si>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</si>
  <si>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</si>
  <si>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</si>
  <si>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</si>
  <si>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</si>
  <si>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</si>
  <si>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</si>
  <si>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</si>
  <si>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</si>
  <si>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</si>
  <si>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</si>
  <si>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</si>
  <si>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</si>
  <si>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</si>
  <si>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</si>
  <si>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</si>
  <si>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</si>
  <si>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</si>
  <si>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</si>
  <si>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</si>
  <si>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</si>
  <si>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</si>
  <si>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</si>
  <si>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</si>
  <si>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</si>
  <si>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</si>
  <si>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</si>
  <si>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</si>
  <si>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</si>
  <si>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</si>
  <si>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</si>
  <si>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</si>
  <si>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</si>
  <si>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</si>
  <si>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</si>
  <si>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</si>
  <si>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</si>
  <si>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</si>
  <si>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</si>
  <si>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</si>
  <si>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</si>
  <si>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</si>
  <si>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</si>
  <si>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</si>
  <si>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</si>
  <si>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</si>
  <si>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</si>
  <si>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</si>
  <si>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</si>
  <si>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</si>
  <si>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</si>
  <si>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</si>
  <si>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</si>
  <si>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</si>
  <si>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</si>
  <si>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</si>
  <si>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</si>
  <si>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</si>
  <si>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</si>
  <si>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</si>
  <si>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</si>
  <si>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</si>
  <si>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</si>
  <si>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</si>
  <si>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</si>
  <si>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</si>
  <si>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</si>
  <si>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</si>
  <si>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</si>
  <si>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</si>
  <si>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</si>
  <si>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</si>
  <si>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</si>
  <si>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</si>
  <si>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</si>
  <si>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</si>
  <si>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</si>
  <si>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</si>
  <si>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</si>
  <si>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</si>
  <si>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</si>
  <si>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</si>
  <si>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</si>
  <si>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</si>
  <si>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</si>
  <si>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</si>
  <si>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</si>
  <si>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</si>
  <si>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</si>
  <si>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</si>
  <si>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</si>
  <si>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</si>
  <si>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</si>
  <si>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</si>
  <si>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</si>
  <si>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</si>
  <si>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</si>
  <si>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</si>
  <si>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</si>
  <si>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</si>
  <si>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</si>
  <si>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</si>
  <si>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</si>
  <si>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</si>
  <si>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</si>
  <si>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</si>
  <si>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</si>
  <si>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</si>
  <si>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</si>
  <si>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</si>
  <si>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</si>
  <si>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</si>
  <si>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</si>
  <si>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</si>
  <si>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</si>
  <si>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</si>
  <si>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</si>
  <si>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</si>
  <si>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</si>
  <si>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</si>
  <si>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</si>
  <si>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</si>
  <si>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</si>
  <si>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</si>
  <si>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</si>
  <si>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</si>
  <si>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</si>
  <si>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</si>
  <si>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</si>
  <si>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</si>
  <si>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</si>
  <si>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</si>
  <si>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</si>
  <si>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</si>
  <si>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</si>
  <si>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</si>
  <si>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</si>
  <si>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</si>
  <si>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</si>
  <si>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</si>
  <si>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</si>
  <si>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</si>
  <si>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</si>
  <si>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</si>
  <si>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</si>
  <si>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</si>
  <si>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</si>
  <si>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</si>
  <si>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</si>
  <si>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</si>
  <si>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</si>
  <si>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</si>
  <si>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</si>
  <si>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</si>
  <si>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</si>
  <si>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</si>
  <si>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</si>
  <si>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</si>
  <si>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</si>
  <si>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</si>
  <si>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</si>
  <si>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</si>
  <si>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</si>
  <si>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</si>
  <si>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</si>
  <si>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</si>
  <si>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</si>
  <si>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</si>
  <si>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</si>
  <si>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</si>
  <si>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</si>
  <si>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</si>
  <si>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</si>
  <si>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</si>
  <si>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</si>
  <si>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</si>
  <si>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</si>
  <si>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</si>
  <si>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</si>
  <si>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</si>
  <si>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</si>
  <si>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</si>
  <si>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</si>
  <si>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</si>
  <si>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</si>
  <si>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</si>
  <si>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</si>
  <si>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</si>
  <si>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</si>
  <si>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</si>
  <si>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</si>
  <si>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</si>
  <si>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</si>
  <si>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</si>
  <si>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</si>
  <si>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</si>
  <si>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</si>
  <si>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</si>
  <si>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</si>
  <si>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</si>
  <si>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</si>
  <si>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</si>
  <si>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</si>
  <si>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</si>
  <si>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</si>
  <si>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</si>
  <si>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</si>
  <si>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</si>
  <si>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</si>
  <si>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</si>
  <si>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</si>
  <si>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</si>
  <si>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</si>
  <si>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</si>
  <si>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</si>
  <si>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</si>
  <si>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</si>
  <si>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</si>
  <si>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</si>
  <si>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</si>
  <si>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</si>
  <si>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</si>
  <si>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</si>
  <si>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</si>
  <si>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</si>
  <si>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</si>
  <si>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</si>
  <si>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</si>
  <si>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</si>
  <si>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</si>
  <si>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</si>
  <si>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</si>
  <si>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</si>
  <si>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</si>
  <si>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</si>
  <si>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</si>
  <si>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</si>
  <si>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</si>
  <si>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</si>
  <si>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</si>
  <si>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</si>
  <si>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</si>
  <si>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</si>
  <si>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</si>
  <si>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</si>
  <si>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</si>
  <si>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</si>
  <si>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</si>
  <si>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</si>
  <si>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</si>
  <si>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</si>
  <si>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</si>
  <si>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</si>
  <si>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</si>
  <si>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</si>
  <si>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</si>
  <si>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</si>
  <si>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</si>
  <si>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</si>
  <si>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</si>
  <si>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</si>
  <si>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</si>
  <si>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</si>
  <si>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</si>
  <si>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</si>
  <si>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</si>
  <si>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</si>
  <si>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</si>
  <si>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</si>
  <si>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</si>
  <si>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</si>
  <si>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</si>
  <si>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</si>
  <si>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</si>
  <si>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</si>
  <si>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</si>
  <si>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</si>
  <si>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</si>
  <si>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</si>
  <si>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</si>
  <si>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</si>
  <si>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</si>
  <si>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</si>
  <si>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</si>
  <si>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</si>
  <si>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</si>
  <si>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</si>
  <si>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</si>
  <si>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</si>
  <si>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</si>
  <si>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</si>
  <si>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</si>
  <si>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</si>
  <si>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</si>
  <si>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</si>
  <si>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</si>
  <si>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</si>
  <si>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</si>
  <si>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</si>
  <si>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</si>
  <si>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</si>
  <si>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</si>
  <si>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</si>
  <si>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</si>
  <si>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</si>
  <si>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</si>
  <si>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</si>
  <si>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</si>
  <si>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</si>
  <si>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</si>
  <si>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</si>
  <si>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</si>
  <si>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</si>
  <si>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</si>
  <si>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</si>
  <si>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</si>
  <si>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</si>
  <si>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</si>
  <si>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</si>
  <si>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</si>
  <si>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</si>
  <si>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</si>
  <si>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</si>
  <si>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</si>
  <si>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</si>
  <si>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</si>
  <si>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</si>
  <si>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</si>
  <si>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</si>
  <si>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</si>
  <si>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</si>
  <si>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</si>
  <si>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</si>
  <si>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</si>
  <si>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</si>
  <si>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</si>
  <si>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</si>
  <si>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</si>
  <si>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</si>
  <si>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</si>
  <si>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</si>
  <si>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</si>
  <si>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</si>
  <si>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</si>
  <si>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</si>
  <si>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</si>
  <si>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</si>
  <si>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</si>
  <si>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</si>
  <si>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</si>
  <si>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</si>
  <si>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</si>
  <si>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</si>
  <si>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</si>
  <si>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</si>
  <si>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</si>
  <si>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</si>
  <si>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</si>
  <si>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</si>
  <si>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</si>
  <si>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</si>
  <si>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</si>
  <si>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</si>
  <si>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</si>
  <si>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</si>
  <si>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</si>
  <si>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</si>
  <si>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</si>
  <si>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</si>
  <si>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</si>
  <si>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</si>
  <si>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</si>
  <si>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</si>
  <si>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</si>
  <si>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</si>
  <si>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</si>
  <si>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</si>
  <si>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</si>
  <si>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</si>
  <si>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</si>
  <si>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</si>
  <si>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</si>
  <si>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</si>
  <si>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</si>
  <si>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</si>
  <si>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</si>
  <si>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</si>
  <si>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</si>
  <si>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</si>
  <si>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</si>
  <si>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</si>
  <si>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</si>
  <si>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</si>
  <si>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</si>
  <si>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</si>
  <si>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</si>
  <si>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</si>
  <si>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</si>
  <si>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</si>
  <si>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</si>
  <si>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</si>
  <si>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</si>
  <si>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</si>
  <si>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</si>
  <si>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</si>
  <si>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</si>
  <si>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</si>
  <si>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</si>
  <si>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</si>
  <si>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</si>
  <si>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</si>
  <si>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</si>
  <si>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</si>
  <si>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</si>
  <si>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</si>
  <si>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</si>
  <si>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</si>
  <si>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</si>
  <si>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</si>
  <si>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</si>
  <si>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</si>
  <si>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</si>
  <si>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</si>
  <si>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</si>
  <si>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</si>
  <si>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</si>
  <si>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</si>
  <si>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</si>
  <si>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</si>
  <si>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</si>
  <si>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</si>
  <si>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</si>
  <si>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</si>
  <si>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</si>
  <si>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</si>
  <si>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</si>
  <si>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</si>
  <si>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</si>
  <si>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</si>
  <si>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</si>
  <si>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</si>
  <si>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</si>
  <si>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</si>
  <si>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</si>
  <si>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</si>
  <si>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</si>
  <si>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</si>
  <si>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</si>
  <si>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</si>
  <si>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</si>
  <si>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</si>
  <si>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</si>
  <si>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</si>
  <si>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</si>
  <si>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</si>
  <si>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</si>
  <si>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</si>
  <si>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</si>
  <si>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</si>
  <si>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</si>
  <si>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</si>
  <si>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</si>
  <si>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</si>
  <si>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</si>
  <si>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</si>
  <si>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</si>
  <si>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</si>
  <si>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</si>
  <si>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</si>
  <si>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</si>
  <si>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</si>
  <si>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</si>
  <si>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</si>
  <si>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</si>
  <si>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</si>
  <si>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</si>
  <si>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</si>
  <si>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</si>
  <si>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</si>
  <si>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</si>
  <si>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</si>
  <si>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</si>
  <si>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</si>
  <si>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</si>
  <si>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</si>
  <si>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</si>
  <si>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</si>
  <si>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</si>
  <si>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</si>
  <si>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</si>
  <si>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</si>
  <si>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</si>
  <si>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</si>
  <si>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</si>
  <si>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</si>
  <si>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</si>
  <si>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</si>
  <si>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</si>
  <si>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</si>
  <si>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</si>
  <si>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</si>
  <si>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</si>
  <si>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</si>
  <si>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</si>
  <si>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</si>
  <si>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</si>
  <si>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</si>
  <si>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</si>
  <si>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</si>
  <si>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</si>
  <si>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</si>
  <si>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</si>
  <si>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</si>
  <si>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</si>
  <si>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</si>
  <si>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</si>
  <si>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</si>
  <si>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</si>
  <si>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</si>
  <si>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</si>
  <si>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</si>
  <si>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</si>
  <si>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</si>
  <si>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</si>
  <si>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</si>
  <si>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</si>
  <si>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</si>
  <si>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</si>
  <si>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</si>
  <si>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</si>
  <si>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</si>
  <si>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</si>
  <si>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</si>
  <si>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</si>
  <si>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</si>
  <si>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</si>
  <si>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</si>
  <si>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</si>
  <si>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</si>
  <si>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</si>
  <si>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</si>
  <si>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</si>
  <si>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</si>
  <si>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</si>
  <si>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</si>
  <si>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</si>
  <si>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</si>
  <si>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</si>
  <si>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</si>
  <si>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</si>
  <si>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</si>
  <si>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</si>
  <si>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</si>
  <si>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</si>
  <si>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</si>
  <si>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</si>
  <si>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</si>
  <si>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</si>
  <si>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</si>
  <si>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</si>
  <si>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</si>
  <si>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</si>
  <si>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</si>
  <si>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</si>
  <si>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</si>
  <si>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</si>
  <si>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</si>
  <si>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</si>
  <si>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</si>
  <si>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</si>
  <si>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</si>
  <si>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</si>
  <si>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</si>
  <si>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</si>
  <si>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</si>
  <si>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</si>
  <si>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</si>
  <si>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</si>
  <si>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</si>
  <si>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</si>
  <si>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</si>
  <si>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</si>
  <si>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</si>
  <si>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</si>
  <si>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</si>
  <si>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</si>
  <si>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</si>
  <si>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</si>
  <si>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</si>
  <si>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</si>
  <si>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</si>
  <si>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</si>
  <si>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</si>
  <si>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</si>
  <si>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</si>
  <si>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</si>
  <si>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</si>
  <si>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</si>
  <si>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</si>
  <si>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</si>
  <si>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</si>
  <si>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</si>
  <si>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</si>
  <si>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</si>
  <si>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</si>
  <si>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</si>
  <si>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</si>
  <si>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</si>
  <si>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</si>
  <si>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</si>
  <si>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</si>
  <si>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</si>
  <si>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</si>
  <si>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</si>
  <si>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</si>
  <si>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</si>
  <si>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</si>
  <si>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</si>
  <si>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</si>
  <si>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</si>
  <si>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</si>
  <si>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</si>
  <si>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</si>
  <si>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</si>
  <si>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</si>
  <si>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</si>
  <si>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</si>
  <si>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</si>
  <si>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</si>
  <si>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</si>
  <si>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</si>
  <si>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</si>
  <si>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</si>
  <si>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</si>
  <si>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</si>
  <si>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</si>
  <si>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</si>
  <si>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</si>
  <si>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</si>
  <si>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</si>
  <si>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</si>
  <si>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</si>
  <si>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</si>
  <si>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</si>
  <si>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</si>
  <si>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</si>
  <si>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</si>
  <si>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</si>
  <si>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</si>
  <si>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</si>
  <si>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</si>
  <si>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</si>
  <si>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</si>
  <si>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</si>
  <si>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</si>
  <si>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</si>
  <si>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</si>
  <si>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</si>
  <si>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</si>
  <si>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</si>
  <si>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</si>
  <si>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</si>
  <si>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</si>
  <si>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</si>
  <si>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</si>
  <si>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</si>
  <si>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</si>
  <si>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</si>
  <si>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</si>
  <si>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</si>
  <si>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</si>
  <si>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</si>
  <si>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</si>
  <si>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</si>
  <si>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</si>
  <si>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</si>
  <si>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</si>
  <si>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</si>
  <si>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</si>
  <si>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</si>
  <si>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</si>
  <si>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</si>
  <si>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</si>
  <si>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</si>
  <si>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</si>
  <si>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</si>
  <si>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</si>
  <si>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</si>
  <si>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</si>
  <si>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</si>
  <si>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</si>
  <si>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</si>
  <si>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</si>
  <si>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</si>
  <si>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</si>
  <si>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</si>
  <si>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</si>
  <si>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</si>
  <si>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</si>
  <si>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</si>
  <si>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</si>
  <si>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</si>
  <si>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</si>
  <si>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</si>
  <si>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</si>
  <si>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</si>
  <si>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</si>
  <si>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</si>
  <si>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</si>
  <si>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</si>
  <si>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</si>
  <si>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</si>
  <si>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</si>
  <si>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</si>
  <si>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</si>
  <si>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</si>
  <si>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</si>
  <si>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</si>
  <si>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</si>
  <si>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</si>
  <si>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</si>
  <si>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</si>
  <si>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</si>
  <si>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</si>
  <si>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</si>
  <si>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</si>
  <si>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</si>
  <si>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</si>
  <si>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</si>
  <si>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</si>
  <si>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</si>
  <si>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</si>
  <si>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</si>
  <si>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</si>
  <si>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</si>
  <si>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</si>
  <si>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</si>
  <si>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</si>
  <si>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</si>
  <si>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</si>
  <si>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</si>
  <si>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</si>
  <si>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</si>
  <si>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</si>
  <si>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</si>
  <si>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</si>
  <si>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</si>
  <si>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</si>
  <si>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</si>
  <si>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</si>
  <si>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</si>
  <si>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</si>
  <si>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</si>
  <si>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</si>
  <si>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</si>
  <si>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</si>
  <si>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</si>
  <si>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</si>
  <si>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</si>
  <si>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</si>
  <si>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</si>
  <si>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</si>
  <si>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</si>
  <si>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</si>
  <si>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</si>
  <si>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</si>
  <si>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</si>
  <si>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</si>
  <si>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</si>
  <si>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</si>
  <si>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</si>
  <si>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</si>
  <si>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</si>
  <si>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</si>
  <si>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</si>
  <si>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</si>
  <si>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</si>
  <si>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</si>
  <si>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</si>
  <si>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</si>
  <si>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</si>
  <si>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</si>
  <si>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</si>
  <si>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</si>
  <si>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</si>
  <si>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</si>
  <si>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</si>
  <si>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</si>
  <si>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</si>
  <si>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</si>
  <si>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</si>
  <si>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</si>
  <si>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</si>
  <si>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</si>
  <si>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</si>
  <si>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</si>
  <si>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</si>
  <si>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</si>
  <si>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</si>
  <si>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</si>
  <si>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</si>
  <si>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</si>
  <si>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</si>
  <si>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</si>
  <si>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</si>
  <si>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</si>
  <si>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</si>
  <si>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</si>
  <si>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</si>
  <si>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</si>
  <si>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</si>
  <si>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</si>
  <si>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</si>
  <si>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</si>
  <si>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</si>
  <si>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</si>
  <si>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</si>
  <si>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</si>
  <si>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</si>
  <si>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</si>
  <si>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</si>
  <si>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</si>
  <si>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</si>
  <si>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</si>
  <si>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</si>
  <si>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</si>
  <si>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</si>
  <si>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</si>
  <si>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</si>
  <si>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</si>
  <si>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</si>
  <si>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</si>
  <si>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</si>
  <si>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</si>
  <si>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</si>
  <si>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</si>
  <si>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</si>
  <si>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</si>
  <si>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</si>
  <si>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</si>
  <si>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</si>
  <si>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</si>
  <si>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</si>
  <si>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</si>
  <si>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</si>
  <si>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</si>
  <si>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</si>
  <si>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</si>
  <si>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</si>
  <si>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</si>
  <si>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</si>
  <si>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</si>
  <si>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</si>
  <si>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</si>
  <si>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</si>
  <si>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</si>
  <si>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</si>
  <si>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</si>
  <si>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</si>
  <si>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</si>
  <si>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</si>
  <si>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</si>
  <si>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</si>
  <si>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</si>
  <si>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</si>
  <si>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</si>
  <si>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</si>
  <si>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</si>
  <si>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</si>
  <si>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</si>
  <si>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</si>
  <si>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</si>
  <si>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</si>
  <si>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</si>
  <si>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</si>
  <si>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</si>
  <si>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</si>
  <si>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</si>
  <si>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</si>
  <si>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</si>
  <si>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</si>
  <si>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</si>
  <si>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</si>
  <si>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</si>
  <si>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</si>
  <si>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</si>
  <si>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</si>
  <si>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</si>
  <si>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</si>
  <si>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</si>
  <si>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</si>
  <si>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</si>
  <si>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</si>
  <si>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</si>
  <si>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</si>
  <si>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</si>
  <si>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</si>
  <si>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</si>
  <si>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</si>
  <si>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</si>
  <si>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</si>
  <si>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</si>
  <si>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</si>
  <si>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</si>
  <si>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</si>
  <si>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</si>
  <si>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</si>
  <si>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</si>
  <si>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</si>
  <si>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</si>
  <si>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</si>
  <si>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</si>
  <si>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</si>
  <si>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</si>
  <si>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</si>
  <si>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</si>
  <si>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</si>
  <si>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</si>
  <si>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</si>
  <si>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</si>
  <si>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</si>
  <si>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</si>
  <si>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</si>
  <si>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</si>
  <si>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</si>
  <si>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</si>
  <si>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</si>
  <si>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</si>
  <si>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</si>
  <si>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</si>
  <si>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</si>
  <si>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</si>
  <si>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</si>
  <si>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</si>
  <si>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</si>
  <si>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</si>
  <si>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</si>
  <si>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</si>
  <si>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</si>
  <si>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</si>
  <si>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</si>
  <si>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</si>
  <si>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</si>
  <si>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</si>
  <si>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</si>
  <si>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</si>
  <si>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</si>
  <si>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</si>
  <si>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</si>
  <si>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</si>
  <si>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</si>
  <si>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</si>
  <si>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</si>
  <si>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</si>
  <si>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</si>
  <si>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</si>
  <si>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</si>
  <si>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</si>
  <si>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</si>
  <si>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</si>
  <si>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</si>
  <si>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</si>
  <si>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</si>
  <si>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</si>
  <si>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</si>
  <si>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</si>
  <si>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</si>
  <si>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</si>
  <si>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</si>
  <si>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</si>
  <si>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</si>
  <si>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</si>
  <si>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</si>
  <si>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</si>
  <si>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</si>
  <si>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</si>
  <si>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</si>
  <si>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</si>
  <si>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</si>
  <si>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</si>
  <si>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</si>
  <si>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</si>
  <si>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</si>
  <si>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</si>
  <si>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</si>
  <si>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</si>
  <si>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</si>
  <si>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</si>
  <si>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</si>
  <si>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</si>
  <si>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</si>
  <si>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</si>
  <si>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</si>
  <si>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</si>
  <si>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</si>
  <si>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</si>
  <si>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</si>
  <si>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</si>
  <si>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</si>
  <si>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</si>
  <si>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</si>
  <si>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</si>
  <si>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</si>
  <si>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</si>
  <si>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</si>
  <si>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</si>
  <si>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</si>
  <si>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</si>
  <si>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</si>
  <si>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</si>
  <si>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</si>
  <si>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</si>
  <si>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</si>
  <si>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</si>
  <si>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</si>
  <si>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</si>
  <si>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</si>
  <si>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</si>
  <si>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</si>
  <si>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</si>
  <si>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</si>
  <si>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</si>
  <si>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</si>
  <si>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</si>
  <si>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</si>
  <si>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</si>
  <si>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</si>
  <si>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</si>
  <si>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</si>
  <si>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</si>
  <si>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</si>
  <si>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</si>
  <si>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</si>
  <si>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</si>
  <si>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</si>
  <si>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</si>
  <si>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</si>
  <si>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</si>
  <si>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</si>
  <si>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</si>
  <si>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</si>
  <si>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</si>
  <si>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</si>
  <si>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</si>
  <si>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</si>
  <si>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</si>
  <si>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</si>
  <si>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</si>
  <si>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</si>
  <si>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</si>
  <si>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</si>
  <si>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</si>
  <si>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</si>
  <si>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</si>
  <si>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</si>
  <si>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</si>
  <si>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</si>
  <si>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</si>
  <si>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</si>
  <si>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</si>
  <si>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</si>
  <si>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</si>
  <si>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</si>
  <si>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</si>
  <si>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</si>
  <si>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</si>
  <si>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</si>
  <si>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</si>
  <si>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</si>
  <si>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</si>
  <si>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</si>
  <si>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</si>
  <si>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</si>
  <si>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</si>
  <si>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</si>
  <si>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</si>
  <si>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</si>
  <si>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</si>
  <si>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</si>
  <si>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</si>
  <si>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</si>
  <si>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</si>
  <si>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</si>
  <si>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</si>
  <si>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</si>
  <si>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</si>
  <si>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</si>
  <si>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</si>
  <si>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</si>
  <si>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</si>
  <si>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</si>
  <si>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</si>
  <si>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</si>
  <si>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</si>
  <si>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</si>
  <si>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</si>
  <si>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</si>
  <si>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</si>
  <si>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</si>
  <si>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</si>
  <si>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</si>
  <si>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</si>
  <si>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</si>
  <si>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</si>
  <si>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</si>
  <si>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</si>
  <si>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</si>
  <si>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</si>
  <si>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</si>
  <si>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</si>
  <si>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</si>
  <si>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</si>
  <si>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</si>
  <si>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</si>
  <si>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</si>
  <si>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</si>
  <si>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</si>
  <si>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</si>
  <si>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</si>
  <si>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</si>
  <si>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</si>
  <si>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</si>
  <si>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</si>
  <si>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</si>
  <si>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</si>
  <si>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</si>
  <si>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</si>
  <si>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</si>
  <si>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</si>
  <si>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</si>
  <si>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</si>
  <si>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</si>
  <si>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</si>
  <si>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</si>
  <si>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</si>
  <si>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</si>
  <si>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</si>
  <si>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</si>
  <si>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</si>
  <si>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</si>
  <si>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</si>
  <si>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</si>
  <si>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</si>
  <si>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</si>
  <si>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</si>
  <si>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</si>
  <si>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</si>
  <si>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</si>
  <si>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</si>
  <si>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</si>
  <si>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</si>
  <si>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</si>
  <si>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</si>
  <si>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</si>
  <si>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</si>
  <si>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</si>
  <si>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</si>
  <si>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</si>
  <si>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</si>
  <si>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</si>
  <si>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</si>
  <si>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</si>
  <si>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</si>
  <si>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</si>
  <si>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</si>
  <si>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</si>
  <si>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</si>
  <si>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</si>
  <si>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</si>
  <si>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</si>
  <si>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</si>
  <si>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</si>
  <si>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</si>
  <si>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</si>
  <si>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</si>
  <si>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</si>
  <si>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</si>
  <si>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</si>
  <si>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</si>
  <si>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</si>
  <si>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</si>
  <si>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</si>
  <si>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</si>
  <si>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</si>
  <si>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</si>
  <si>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</si>
  <si>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</si>
  <si>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</si>
  <si>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</si>
  <si>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</si>
  <si>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</si>
  <si>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</si>
  <si>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</si>
  <si>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</si>
  <si>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</si>
  <si>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</si>
  <si>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</si>
  <si>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</si>
  <si>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</si>
  <si>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</si>
  <si>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</si>
  <si>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</si>
  <si>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</si>
  <si>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</si>
  <si>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</si>
  <si>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</si>
  <si>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</si>
  <si>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</si>
  <si>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</si>
  <si>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</si>
  <si>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</si>
  <si>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</si>
  <si>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</si>
  <si>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</si>
  <si>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</si>
  <si>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</si>
  <si>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</si>
  <si>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</si>
  <si>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</si>
  <si>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</si>
  <si>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</si>
  <si>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</si>
  <si>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</si>
  <si>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</si>
  <si>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</si>
  <si>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</si>
  <si>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</si>
  <si>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</si>
  <si>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</si>
  <si>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</si>
  <si>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</si>
  <si>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</si>
  <si>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</si>
  <si>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</si>
  <si>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</si>
  <si>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</si>
  <si>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</si>
  <si>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</si>
  <si>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</si>
  <si>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</si>
  <si>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</si>
  <si>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</si>
  <si>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</si>
  <si>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</si>
  <si>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</si>
  <si>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</si>
  <si>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</si>
  <si>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</si>
  <si>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</si>
  <si>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</si>
  <si>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</si>
  <si>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</si>
  <si>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</si>
  <si>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</si>
  <si>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</si>
  <si>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</si>
  <si>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</si>
  <si>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</si>
  <si>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</si>
  <si>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</si>
  <si>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</si>
  <si>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</si>
  <si>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</si>
  <si>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</si>
  <si>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</si>
  <si>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</si>
  <si>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</si>
  <si>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</si>
  <si>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</si>
  <si>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</si>
  <si>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</si>
  <si>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</si>
  <si>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</si>
  <si>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</si>
  <si>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</si>
  <si>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</si>
  <si>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</si>
  <si>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</si>
  <si>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</si>
  <si>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</si>
  <si>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</si>
  <si>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</si>
  <si>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</si>
  <si>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</si>
  <si>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</si>
  <si>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</si>
  <si>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</si>
  <si>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</si>
  <si>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</si>
  <si>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</si>
  <si>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</si>
  <si>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</si>
  <si>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</si>
  <si>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</si>
  <si>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</si>
  <si>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</si>
  <si>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</si>
  <si>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</si>
  <si>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</si>
  <si>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</si>
  <si>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</si>
  <si>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</si>
  <si>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</si>
  <si>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</si>
  <si>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</si>
  <si>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</si>
  <si>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</si>
  <si>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</si>
  <si>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</si>
  <si>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</si>
  <si>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</si>
  <si>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</si>
  <si>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</si>
  <si>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</si>
  <si>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</si>
  <si>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</si>
  <si>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</si>
  <si>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</si>
  <si>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</si>
  <si>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</si>
  <si>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</si>
  <si>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</si>
  <si>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</si>
  <si>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</si>
  <si>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</si>
  <si>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</si>
  <si>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</si>
  <si>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</si>
  <si>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</si>
  <si>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</si>
  <si>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</si>
  <si>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</si>
  <si>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</si>
  <si>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</si>
  <si>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</si>
  <si>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</si>
  <si>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</si>
  <si>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</si>
  <si>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</si>
  <si>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</si>
  <si>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</si>
  <si>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</si>
  <si>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</si>
  <si>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</si>
  <si>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</si>
  <si>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</si>
  <si>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</si>
  <si>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</si>
  <si>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</si>
  <si>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</si>
  <si>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</si>
  <si>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</si>
  <si>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</si>
  <si>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</si>
  <si>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</si>
  <si>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</si>
  <si>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</si>
  <si>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</si>
  <si>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</si>
  <si>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</si>
  <si>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</si>
  <si>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</si>
  <si>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</si>
  <si>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</si>
  <si>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</si>
  <si>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</si>
  <si>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</si>
  <si>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</si>
  <si>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</si>
  <si>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</si>
  <si>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</si>
  <si>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</si>
  <si>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</si>
  <si>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</si>
  <si>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</si>
  <si>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</si>
  <si>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</si>
  <si>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</si>
  <si>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</si>
  <si>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</si>
  <si>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</si>
  <si>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</si>
  <si>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</si>
  <si>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</si>
  <si>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</si>
  <si>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</si>
  <si>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</si>
  <si>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</si>
  <si>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</si>
  <si>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</si>
  <si>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</si>
  <si>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</si>
  <si>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</si>
  <si>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</si>
  <si>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</si>
  <si>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</si>
  <si>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</si>
  <si>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</si>
  <si>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</si>
  <si>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</si>
  <si>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</si>
  <si>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</si>
  <si>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</si>
  <si>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</si>
  <si>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</si>
  <si>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</si>
  <si>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</si>
  <si>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</si>
  <si>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</si>
  <si>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</si>
  <si>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</si>
  <si>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</si>
  <si>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</si>
  <si>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</si>
  <si>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</si>
  <si>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</si>
  <si>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</si>
  <si>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</si>
  <si>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</si>
  <si>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</si>
  <si>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</si>
  <si>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</si>
  <si>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</si>
  <si>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</si>
  <si>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</si>
  <si>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</si>
  <si>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</si>
  <si>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</si>
  <si>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</si>
  <si>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</si>
  <si>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</si>
  <si>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</si>
  <si>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</si>
  <si>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</si>
  <si>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</si>
  <si>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</si>
  <si>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</si>
  <si>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</si>
  <si>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</si>
  <si>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</si>
  <si>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</si>
  <si>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</si>
  <si>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</si>
  <si>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</si>
  <si>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</si>
  <si>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</si>
  <si>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</si>
  <si>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</si>
  <si>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</si>
  <si>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</si>
  <si>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</si>
  <si>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</si>
  <si>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</si>
  <si>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</si>
  <si>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</si>
  <si>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</si>
  <si>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</si>
  <si>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</si>
  <si>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</si>
  <si>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</si>
  <si>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</si>
  <si>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</si>
  <si>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</si>
  <si>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</si>
  <si>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</si>
  <si>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</si>
  <si>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</si>
  <si>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</si>
  <si>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</si>
  <si>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</si>
  <si>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</si>
  <si>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</si>
  <si>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</si>
  <si>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</si>
  <si>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</si>
  <si>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</si>
  <si>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</si>
  <si>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</si>
  <si>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</si>
  <si>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</si>
  <si>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</si>
  <si>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</si>
  <si>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</si>
  <si>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</si>
  <si>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</si>
  <si>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</si>
  <si>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</si>
  <si>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</si>
  <si>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</si>
  <si>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</si>
  <si>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</si>
  <si>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</si>
  <si>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</si>
  <si>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</si>
  <si>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</si>
  <si>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</si>
  <si>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</si>
  <si>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</si>
  <si>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</si>
  <si>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</si>
  <si>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</si>
  <si>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</si>
  <si>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</si>
  <si>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</si>
  <si>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</si>
  <si>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</si>
  <si>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</si>
  <si>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</si>
  <si>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</si>
  <si>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</si>
  <si>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</si>
  <si>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</si>
  <si>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</si>
  <si>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</si>
  <si>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</si>
  <si>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</si>
  <si>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</si>
  <si>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</si>
  <si>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</si>
  <si>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</si>
  <si>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</si>
  <si>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</si>
  <si>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</si>
  <si>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</si>
  <si>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</si>
  <si>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</si>
  <si>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</si>
  <si>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</si>
  <si>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</si>
  <si>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</si>
  <si>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</si>
  <si>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</si>
  <si>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</si>
  <si>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</si>
  <si>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</si>
  <si>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</si>
  <si>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</si>
  <si>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</si>
  <si>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</si>
  <si>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</si>
  <si>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</si>
  <si>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</si>
  <si>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</si>
  <si>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</si>
  <si>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</si>
  <si>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</si>
  <si>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</si>
  <si>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</si>
  <si>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</si>
  <si>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</si>
  <si>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</si>
  <si>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</si>
  <si>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</si>
  <si>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</si>
  <si>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</si>
  <si>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</si>
  <si>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</si>
  <si>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</si>
  <si>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</si>
  <si>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</si>
  <si>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</si>
  <si>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</si>
  <si>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</si>
  <si>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</si>
  <si>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</si>
  <si>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</si>
  <si>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</si>
  <si>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</si>
  <si>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</si>
  <si>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</si>
  <si>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</si>
  <si>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</si>
  <si>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</si>
  <si>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</si>
  <si>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</si>
  <si>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</si>
  <si>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</si>
  <si>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</si>
  <si>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</si>
  <si>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</si>
  <si>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</si>
  <si>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</si>
  <si>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</si>
  <si>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</si>
  <si>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</si>
  <si>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</si>
  <si>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</si>
  <si>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</si>
  <si>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</si>
  <si>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</si>
  <si>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</si>
  <si>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</si>
  <si>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</si>
  <si>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</si>
  <si>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</si>
  <si>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</si>
  <si>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</si>
  <si>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</si>
  <si>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</si>
  <si>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</si>
  <si>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</si>
  <si>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</si>
  <si>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</si>
  <si>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</si>
  <si>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</si>
  <si>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</si>
  <si>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</si>
  <si>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</si>
  <si>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</si>
  <si>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</si>
  <si>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</si>
  <si>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</si>
  <si>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</si>
  <si>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</si>
  <si>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</si>
  <si>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</si>
  <si>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</si>
  <si>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</si>
  <si>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</si>
  <si>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</si>
  <si>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</si>
  <si>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</si>
  <si>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</si>
  <si>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</si>
  <si>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</si>
  <si>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</si>
  <si>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</si>
  <si>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</si>
  <si>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</si>
  <si>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</si>
  <si>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</si>
  <si>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</si>
  <si>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</si>
  <si>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</si>
  <si>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</si>
  <si>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</si>
  <si>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</si>
  <si>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</si>
  <si>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</si>
  <si>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</si>
  <si>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</si>
  <si>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</si>
  <si>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</si>
  <si>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</si>
  <si>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</si>
  <si>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</si>
  <si>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</si>
  <si>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</si>
  <si>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</si>
  <si>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</si>
  <si>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</si>
  <si>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</si>
  <si>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</si>
  <si>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</si>
  <si>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</si>
  <si>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</si>
  <si>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</si>
  <si>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</si>
  <si>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</si>
  <si>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</si>
  <si>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</si>
  <si>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</si>
  <si>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</si>
  <si>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</si>
  <si>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</si>
  <si>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</si>
  <si>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</si>
  <si>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</si>
  <si>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</si>
  <si>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</si>
  <si>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</si>
  <si>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</si>
  <si>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</si>
  <si>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</si>
  <si>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</si>
  <si>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</si>
  <si>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</si>
  <si>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</si>
  <si>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</si>
  <si>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</si>
  <si>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</si>
  <si>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</si>
  <si>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</si>
  <si>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</si>
  <si>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</si>
  <si>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</si>
  <si>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</si>
  <si>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</si>
  <si>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</si>
  <si>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</si>
  <si>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</si>
  <si>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</si>
  <si>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</si>
  <si>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</si>
  <si>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</si>
  <si>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</si>
  <si>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</si>
  <si>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</si>
  <si>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</si>
  <si>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</si>
  <si>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</si>
  <si>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</si>
  <si>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</si>
  <si>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</si>
  <si>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</si>
  <si>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</si>
  <si>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</si>
  <si>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</si>
  <si>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</si>
  <si>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</si>
  <si>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</si>
  <si>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</si>
  <si>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</si>
  <si>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</si>
  <si>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</si>
  <si>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</si>
  <si>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</si>
  <si>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</si>
  <si>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</si>
  <si>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</si>
  <si>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</si>
  <si>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</si>
  <si>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</si>
  <si>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</si>
  <si>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</si>
  <si>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</si>
  <si>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</si>
  <si>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</si>
  <si>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</si>
  <si>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</si>
  <si>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</si>
  <si>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</si>
  <si>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</si>
  <si>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</si>
  <si>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</si>
  <si>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</si>
  <si>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</si>
  <si>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</si>
  <si>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</si>
  <si>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</si>
  <si>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</si>
  <si>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</si>
  <si>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</si>
  <si>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</si>
  <si>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</si>
  <si>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</si>
  <si>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</si>
  <si>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</si>
  <si>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</si>
  <si>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</si>
  <si>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</si>
  <si>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</si>
  <si>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</si>
  <si>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</si>
  <si>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</si>
  <si>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</si>
  <si>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</si>
  <si>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</si>
  <si>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</si>
  <si>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</si>
  <si>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</si>
  <si>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</si>
  <si>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</si>
  <si>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</si>
  <si>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</si>
  <si>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</si>
  <si>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</si>
  <si>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</si>
  <si>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</si>
  <si>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</si>
  <si>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</si>
  <si>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</si>
  <si>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</si>
  <si>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</si>
  <si>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</si>
  <si>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</si>
  <si>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</si>
  <si>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</si>
  <si>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</si>
  <si>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</si>
  <si>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</si>
  <si>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</si>
  <si>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</si>
  <si>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</si>
  <si>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</si>
  <si>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</si>
  <si>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</si>
  <si>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</si>
  <si>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</si>
  <si>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</si>
  <si>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</si>
  <si>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</si>
  <si>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</si>
  <si>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</si>
  <si>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</si>
  <si>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</si>
  <si>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</si>
  <si>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</si>
  <si>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</si>
  <si>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</si>
  <si>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</si>
  <si>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</si>
  <si>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</si>
  <si>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</si>
  <si>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</si>
  <si>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</si>
  <si>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</si>
  <si>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</si>
  <si>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</si>
  <si>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</si>
  <si>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</si>
  <si>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</si>
  <si>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</si>
  <si>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</si>
  <si>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</si>
  <si>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</si>
  <si>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</si>
  <si>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</si>
  <si>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</si>
  <si>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</si>
  <si>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</si>
  <si>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</si>
  <si>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</si>
  <si>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</si>
  <si>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</si>
  <si>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</si>
  <si>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</si>
  <si>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</si>
  <si>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</si>
  <si>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</si>
  <si>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</si>
  <si>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</si>
  <si>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</si>
  <si>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</si>
  <si>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</si>
  <si>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</si>
  <si>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</si>
  <si>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</si>
  <si>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</si>
  <si>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</si>
  <si>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</si>
  <si>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</si>
  <si>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</si>
  <si>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</si>
  <si>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</si>
  <si>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</si>
  <si>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</si>
  <si>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</si>
  <si>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</si>
  <si>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</si>
  <si>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</si>
  <si>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</si>
  <si>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</si>
  <si>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</si>
  <si>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</si>
  <si>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</si>
  <si>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</si>
  <si>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</si>
  <si>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</si>
  <si>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</si>
  <si>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</si>
  <si>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</si>
  <si>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</si>
  <si>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</si>
  <si>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</si>
  <si>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</si>
  <si>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</si>
  <si>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</si>
  <si>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</si>
  <si>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</si>
  <si>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</si>
  <si>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</si>
  <si>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</si>
  <si>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</si>
  <si>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</si>
  <si>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</si>
  <si>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</si>
  <si>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</si>
  <si>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</si>
  <si>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</si>
  <si>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</si>
  <si>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</si>
  <si>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</si>
  <si>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</si>
  <si>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</si>
  <si>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</si>
  <si>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</si>
  <si>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</si>
  <si>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</si>
  <si>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</si>
  <si>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</si>
  <si>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</si>
  <si>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</si>
  <si>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</si>
  <si>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</si>
  <si>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</si>
  <si>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</si>
  <si>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</si>
  <si>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</si>
  <si>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</si>
  <si>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</si>
  <si>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</si>
  <si>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</si>
  <si>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</si>
  <si>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</si>
  <si>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</si>
  <si>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</si>
  <si>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</si>
  <si>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</si>
  <si>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</si>
  <si>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</si>
  <si>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</si>
  <si>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</si>
  <si>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</si>
  <si>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</si>
  <si>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</si>
  <si>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</si>
  <si>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</si>
  <si>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</si>
  <si>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</si>
  <si>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</si>
  <si>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</si>
  <si>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</si>
  <si>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</si>
  <si>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</si>
  <si>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</si>
  <si>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</si>
  <si>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</si>
  <si>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</si>
  <si>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</si>
  <si>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</si>
  <si>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</si>
  <si>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</si>
  <si>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</si>
  <si>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</si>
  <si>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</si>
  <si>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</si>
  <si>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</si>
  <si>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</si>
  <si>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</si>
  <si>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</si>
  <si>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</si>
  <si>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</si>
  <si>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</si>
  <si>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</si>
  <si>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</si>
  <si>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</si>
  <si>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</si>
  <si>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</si>
  <si>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</si>
  <si>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</si>
  <si>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</si>
  <si>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</si>
  <si>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</si>
  <si>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</si>
  <si>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</si>
  <si>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</si>
  <si>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</si>
  <si>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</si>
  <si>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</si>
  <si>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</si>
  <si>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</si>
  <si>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</si>
  <si>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</si>
  <si>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</si>
  <si>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</si>
  <si>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</si>
  <si>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</si>
  <si>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</si>
  <si>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</si>
  <si>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</si>
  <si>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</si>
  <si>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</si>
  <si>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</si>
  <si>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</si>
  <si>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</si>
  <si>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</si>
  <si>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</si>
  <si>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</si>
  <si>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</si>
  <si>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</si>
  <si>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</si>
  <si>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</si>
  <si>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</si>
  <si>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</si>
  <si>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</si>
  <si>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</si>
  <si>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</si>
  <si>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</si>
  <si>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</si>
  <si>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</si>
  <si>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</si>
  <si>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</si>
  <si>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</si>
  <si>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</si>
  <si>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</si>
  <si>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</si>
  <si>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</si>
  <si>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</si>
  <si>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</si>
  <si>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</si>
  <si>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</si>
  <si>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</si>
  <si>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</si>
  <si>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</si>
  <si>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</si>
  <si>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</si>
  <si>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</si>
  <si>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</si>
  <si>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</si>
  <si>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</si>
  <si>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</si>
  <si>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</si>
  <si>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</si>
  <si>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</si>
  <si>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</si>
  <si>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</si>
  <si>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</si>
  <si>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</si>
  <si>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</si>
  <si>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</si>
  <si>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</si>
  <si>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</si>
  <si>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</si>
  <si>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</si>
  <si>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</si>
  <si>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</si>
  <si>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</si>
  <si>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</si>
  <si>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</si>
  <si>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</si>
  <si>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</si>
  <si>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</si>
  <si>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</si>
  <si>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</si>
  <si>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</si>
  <si>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</si>
  <si>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</si>
  <si>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</si>
  <si>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</si>
  <si>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</si>
  <si>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</si>
  <si>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</si>
  <si>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</si>
  <si>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</si>
  <si>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</si>
  <si>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</si>
  <si>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</si>
  <si>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</si>
  <si>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</si>
  <si>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</si>
  <si>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</si>
  <si>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</si>
  <si>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</si>
  <si>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</si>
  <si>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</si>
  <si>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</si>
  <si>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</si>
  <si>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</si>
  <si>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</si>
  <si>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</si>
  <si>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</si>
  <si>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</si>
  <si>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</si>
  <si>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</si>
  <si>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</si>
  <si>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</si>
  <si>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</si>
  <si>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</si>
  <si>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</si>
  <si>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</si>
  <si>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</si>
  <si>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</si>
  <si>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</si>
  <si>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</si>
  <si>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</si>
  <si>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</si>
  <si>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</si>
  <si>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</si>
  <si>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</si>
  <si>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</si>
  <si>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</si>
  <si>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</si>
  <si>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</si>
  <si>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</si>
  <si>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</si>
  <si>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</si>
  <si>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</si>
  <si>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</si>
  <si>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</si>
  <si>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</si>
  <si>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</si>
  <si>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</si>
  <si>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</si>
  <si>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</si>
  <si>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</si>
  <si>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</si>
  <si>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</si>
  <si>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</si>
  <si>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</si>
  <si>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</si>
  <si>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</si>
  <si>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</si>
  <si>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</si>
  <si>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</si>
  <si>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</si>
  <si>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</si>
  <si>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</si>
  <si>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</si>
  <si>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</si>
  <si>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</si>
  <si>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</si>
  <si>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</si>
  <si>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</si>
  <si>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</si>
  <si>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</si>
  <si>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</si>
  <si>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</si>
  <si>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</si>
  <si>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</si>
  <si>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</si>
  <si>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</si>
  <si>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</si>
  <si>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</si>
  <si>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</si>
  <si>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</si>
  <si>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</si>
  <si>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</si>
  <si>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</si>
  <si>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</si>
  <si>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</si>
  <si>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</si>
  <si>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</si>
  <si>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</si>
  <si>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</si>
  <si>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</si>
  <si>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</si>
  <si>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</si>
  <si>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</si>
  <si>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</si>
  <si>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</si>
  <si>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</si>
  <si>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</si>
  <si>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</si>
  <si>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</si>
  <si>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</si>
  <si>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</si>
  <si>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</si>
  <si>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</si>
  <si>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</si>
  <si>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</si>
  <si>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</si>
  <si>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</si>
  <si>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</si>
  <si>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</si>
  <si>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</si>
  <si>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</si>
  <si>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</si>
  <si>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</si>
  <si>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</si>
  <si>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</si>
  <si>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</si>
  <si>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</si>
  <si>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</si>
  <si>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</si>
  <si>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</si>
  <si>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</si>
  <si>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</si>
  <si>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</si>
  <si>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</si>
  <si>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</si>
  <si>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</si>
  <si>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</si>
  <si>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</si>
  <si>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</si>
  <si>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</si>
  <si>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</si>
  <si>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</si>
  <si>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</si>
  <si>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</si>
  <si>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</si>
  <si>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</si>
  <si>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</si>
  <si>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</si>
  <si>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</si>
  <si>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</si>
  <si>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</si>
  <si>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</si>
  <si>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</si>
  <si>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</si>
  <si>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</si>
  <si>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</si>
  <si>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</si>
  <si>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</si>
  <si>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</si>
  <si>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</si>
  <si>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</si>
  <si>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</si>
  <si>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</si>
  <si>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</si>
  <si>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</si>
  <si>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</si>
  <si>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</si>
  <si>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</si>
  <si>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</si>
  <si>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</si>
  <si>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</si>
  <si>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</si>
  <si>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</si>
  <si>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</si>
  <si>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</si>
  <si>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</si>
  <si>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</si>
  <si>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</si>
  <si>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</si>
  <si>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</si>
  <si>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</si>
  <si>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</si>
  <si>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</si>
  <si>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</si>
  <si>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</si>
  <si>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</si>
  <si>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</si>
  <si>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</si>
  <si>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</si>
  <si>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</si>
  <si>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</si>
  <si>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</si>
  <si>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</si>
  <si>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</si>
  <si>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</si>
  <si>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</si>
  <si>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</si>
  <si>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</si>
  <si>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</si>
  <si>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</si>
  <si>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</si>
  <si>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</si>
  <si>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</si>
  <si>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</si>
  <si>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</si>
  <si>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</si>
  <si>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</si>
  <si>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</si>
  <si>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</si>
  <si>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</si>
  <si>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</si>
  <si>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</si>
  <si>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</si>
  <si>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</si>
  <si>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</si>
  <si>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</si>
  <si>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</si>
  <si>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</si>
  <si>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</si>
  <si>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</si>
  <si>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</si>
  <si>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</si>
  <si>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</si>
  <si>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</si>
  <si>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</si>
  <si>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</si>
  <si>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</si>
  <si>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</si>
  <si>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</si>
  <si>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</si>
  <si>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</si>
  <si>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</si>
  <si>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</si>
  <si>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</si>
  <si>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</si>
  <si>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</si>
  <si>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</si>
  <si>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</si>
  <si>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</si>
  <si>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</si>
  <si>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</si>
  <si>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</si>
  <si>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</si>
  <si>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</si>
  <si>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</si>
  <si>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</si>
  <si>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</si>
  <si>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</si>
  <si>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</si>
  <si>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</si>
  <si>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</si>
  <si>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</si>
  <si>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</si>
  <si>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</si>
  <si>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</si>
  <si>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</si>
  <si>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</si>
  <si>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</si>
  <si>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</si>
  <si>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</si>
  <si>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</si>
  <si>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</si>
  <si>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</si>
  <si>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</si>
  <si>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</si>
  <si>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</si>
  <si>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</si>
  <si>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</si>
  <si>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</si>
  <si>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</si>
  <si>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</si>
  <si>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</si>
  <si>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</si>
  <si>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</si>
  <si>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</si>
  <si>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</si>
  <si>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</si>
  <si>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</si>
  <si>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</si>
  <si>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</si>
  <si>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</si>
  <si>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</si>
  <si>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</si>
  <si>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</si>
  <si>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</si>
  <si>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</si>
  <si>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</si>
  <si>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</si>
  <si>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</si>
  <si>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</si>
  <si>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</si>
  <si>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</si>
  <si>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</si>
  <si>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</si>
  <si>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</si>
  <si>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</si>
  <si>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</si>
  <si>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</si>
  <si>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</si>
  <si>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</si>
  <si>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</si>
  <si>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</si>
  <si>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</si>
  <si>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</si>
  <si>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</si>
  <si>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</si>
  <si>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</si>
  <si>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</si>
  <si>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</si>
  <si>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</si>
  <si>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</si>
  <si>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</si>
  <si>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</si>
  <si>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</si>
  <si>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</si>
  <si>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</si>
  <si>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</si>
  <si>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</si>
  <si>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</si>
  <si>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</si>
  <si>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</si>
  <si>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</si>
  <si>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</si>
  <si>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</si>
  <si>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</si>
  <si>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</si>
  <si>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</si>
  <si>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</si>
  <si>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</si>
  <si>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</si>
  <si>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</si>
  <si>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</si>
  <si>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</si>
  <si>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</si>
  <si>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</si>
  <si>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</si>
  <si>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</si>
  <si>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</si>
  <si>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</si>
  <si>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</si>
  <si>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</si>
  <si>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</si>
  <si>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</si>
  <si>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</si>
  <si>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</si>
  <si>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</si>
  <si>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</si>
  <si>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</si>
  <si>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</si>
  <si>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</si>
  <si>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</si>
  <si>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</si>
  <si>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</si>
  <si>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</si>
  <si>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</si>
  <si>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</si>
  <si>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</si>
  <si>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</si>
  <si>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</si>
  <si>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</si>
  <si>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</si>
  <si>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</si>
  <si>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</si>
  <si>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</si>
  <si>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</si>
  <si>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</si>
  <si>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</si>
  <si>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</si>
  <si>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</si>
  <si>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</si>
  <si>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</si>
  <si>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</si>
  <si>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</si>
  <si>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</si>
  <si>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</si>
  <si>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</si>
  <si>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</si>
  <si>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</si>
  <si>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</si>
  <si>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</si>
  <si>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</si>
  <si>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</si>
  <si>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</si>
  <si>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</si>
  <si>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</si>
  <si>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</si>
  <si>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</si>
  <si>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</si>
  <si>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</si>
  <si>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</si>
  <si>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</si>
  <si>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</si>
  <si>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</si>
  <si>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</si>
  <si>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</si>
  <si>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</si>
  <si>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</si>
  <si>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</si>
  <si>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</si>
  <si>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</si>
  <si>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</si>
  <si>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</si>
  <si>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</si>
  <si>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</si>
  <si>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</si>
  <si>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</si>
  <si>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</si>
  <si>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</si>
  <si>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</si>
  <si>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</si>
  <si>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</si>
  <si>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</si>
  <si>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</si>
  <si>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</si>
  <si>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</si>
  <si>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</si>
  <si>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</si>
  <si>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</si>
  <si>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</si>
  <si>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</si>
  <si>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</si>
  <si>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</si>
  <si>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</si>
  <si>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</si>
  <si>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</si>
  <si>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</si>
  <si>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</si>
  <si>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</si>
  <si>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</si>
  <si>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</si>
  <si>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</si>
  <si>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</si>
  <si>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</si>
  <si>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</si>
  <si>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</si>
  <si>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</si>
  <si>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</si>
  <si>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</si>
  <si>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</si>
  <si>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</si>
  <si>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</si>
  <si>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</si>
  <si>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</si>
  <si>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</si>
  <si>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</si>
  <si>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</si>
  <si>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</si>
  <si>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</si>
  <si>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</si>
  <si>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</si>
  <si>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</si>
  <si>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</si>
  <si>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</si>
  <si>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</si>
  <si>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</si>
  <si>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</si>
  <si>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</si>
  <si>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</si>
  <si>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</si>
  <si>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</si>
  <si>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</si>
  <si>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</si>
  <si>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</si>
  <si>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</si>
  <si>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</si>
  <si>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</si>
  <si>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</si>
  <si>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</si>
  <si>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</si>
  <si>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</si>
  <si>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</si>
  <si>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</si>
  <si>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</si>
  <si>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</si>
  <si>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</si>
  <si>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</si>
  <si>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</si>
  <si>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</si>
  <si>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</si>
  <si>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</si>
  <si>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</si>
  <si>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</si>
  <si>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</si>
  <si>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</si>
  <si>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</si>
  <si>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</si>
  <si>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</si>
  <si>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</si>
  <si>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</si>
  <si>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</si>
  <si>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</si>
  <si>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</si>
  <si>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</si>
  <si>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</si>
  <si>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</si>
  <si>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</si>
  <si>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</si>
  <si>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</si>
  <si>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</si>
  <si>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</si>
  <si>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</si>
  <si>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</si>
  <si>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</si>
  <si>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</si>
  <si>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</si>
  <si>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</si>
  <si>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</si>
  <si>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</si>
  <si>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</si>
  <si>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</si>
  <si>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</si>
  <si>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</si>
  <si>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</si>
  <si>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</si>
  <si>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</si>
  <si>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</si>
  <si>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</si>
  <si>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</si>
  <si>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</si>
  <si>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</si>
  <si>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</si>
  <si>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</si>
  <si>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</si>
  <si>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</si>
  <si>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</si>
  <si>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</si>
  <si>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</si>
  <si>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</si>
  <si>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</si>
  <si>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</si>
  <si>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</si>
  <si>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</si>
  <si>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</si>
  <si>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</si>
  <si>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</si>
  <si>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</si>
  <si>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</si>
  <si>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</si>
  <si>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</si>
  <si>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</si>
  <si>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</si>
  <si>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</si>
  <si>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</si>
  <si>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</si>
  <si>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</si>
  <si>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</si>
  <si>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</si>
  <si>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</si>
  <si>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</si>
  <si>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</si>
  <si>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</si>
  <si>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</si>
  <si>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</si>
  <si>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</si>
  <si>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</si>
  <si>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</si>
  <si>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</si>
  <si>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</si>
  <si>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</si>
  <si>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</si>
  <si>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</si>
  <si>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</si>
  <si>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</si>
  <si>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</si>
  <si>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</si>
  <si>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</si>
  <si>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</si>
  <si>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</si>
  <si>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</si>
  <si>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</si>
  <si>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</si>
  <si>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</si>
  <si>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</si>
  <si>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</si>
  <si>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</si>
  <si>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</si>
  <si>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</si>
  <si>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</si>
  <si>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</si>
  <si>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</si>
  <si>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</si>
  <si>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</si>
  <si>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</si>
  <si>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</si>
  <si>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</si>
  <si>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</si>
  <si>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</si>
  <si>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</si>
  <si>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</si>
  <si>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</si>
  <si>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</si>
  <si>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</si>
  <si>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</si>
  <si>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</si>
  <si>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</si>
  <si>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</si>
  <si>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</si>
  <si>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</si>
  <si>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</si>
  <si>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</si>
  <si>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</si>
  <si>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</si>
  <si>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</si>
  <si>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</si>
  <si>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</si>
  <si>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</si>
  <si>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</si>
  <si>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</si>
  <si>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</si>
  <si>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</si>
  <si>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</si>
  <si>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</si>
  <si>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</si>
  <si>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</si>
  <si>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</si>
  <si>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</si>
  <si>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</si>
  <si>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</si>
  <si>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</si>
  <si>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</si>
  <si>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</si>
  <si>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</si>
  <si>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</si>
  <si>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</si>
  <si>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</si>
  <si>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</si>
  <si>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</si>
  <si>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</si>
  <si>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</si>
  <si>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</si>
  <si>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</si>
  <si>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</si>
  <si>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</si>
  <si>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</si>
  <si>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</si>
  <si>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</si>
  <si>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</si>
  <si>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</si>
  <si>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</si>
  <si>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</si>
  <si>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</si>
  <si>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</si>
  <si>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</si>
  <si>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</si>
  <si>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</si>
  <si>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</si>
  <si>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</si>
  <si>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</si>
  <si>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</si>
  <si>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</si>
  <si>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</si>
  <si>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</si>
  <si>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</si>
  <si>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</si>
  <si>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</si>
  <si>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</si>
  <si>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</si>
  <si>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</si>
  <si>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</si>
  <si>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</si>
  <si>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</si>
  <si>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</si>
  <si>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</si>
  <si>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</si>
  <si>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</si>
  <si>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</si>
  <si>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</si>
  <si>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</si>
  <si>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</si>
  <si>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</si>
  <si>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</si>
  <si>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</si>
  <si>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</si>
  <si>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</si>
  <si>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</si>
  <si>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</si>
  <si>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</si>
  <si>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</si>
  <si>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</si>
  <si>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</si>
  <si>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</si>
  <si>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</si>
  <si>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</si>
  <si>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</si>
  <si>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</si>
  <si>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</si>
  <si>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</si>
  <si>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</si>
  <si>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</si>
  <si>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</si>
  <si>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</si>
  <si>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</si>
  <si>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</si>
  <si>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</si>
  <si>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</si>
  <si>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</si>
  <si>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</si>
  <si>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</si>
  <si>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</si>
  <si>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</si>
  <si>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</si>
  <si>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</si>
  <si>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</si>
  <si>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</si>
  <si>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</si>
  <si>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</si>
  <si>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</si>
  <si>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</si>
  <si>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</si>
  <si>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</si>
  <si>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</si>
  <si>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</si>
  <si>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</si>
  <si>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</si>
  <si>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</si>
  <si>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</si>
  <si>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</si>
  <si>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</si>
  <si>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</si>
  <si>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</si>
  <si>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</si>
  <si>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</si>
  <si>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</si>
  <si>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</si>
  <si>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</si>
  <si>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</si>
  <si>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</si>
  <si>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</si>
  <si>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</si>
  <si>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</si>
  <si>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</si>
  <si>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</si>
  <si>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</si>
  <si>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</si>
  <si>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</si>
  <si>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</si>
  <si>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</si>
  <si>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</si>
  <si>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</si>
  <si>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</si>
  <si>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</si>
  <si>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</si>
  <si>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</si>
  <si>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</si>
  <si>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</si>
  <si>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</si>
  <si>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</si>
  <si>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</si>
  <si>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</si>
  <si>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</si>
  <si>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</si>
  <si>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</si>
  <si>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</si>
  <si>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</si>
  <si>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</si>
  <si>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</si>
  <si>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</si>
  <si>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</si>
  <si>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</si>
  <si>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</si>
  <si>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</si>
  <si>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</si>
  <si>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</si>
  <si>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</si>
  <si>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</si>
  <si>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</si>
  <si>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</si>
  <si>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</si>
  <si>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</si>
  <si>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</si>
  <si>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</si>
  <si>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</si>
  <si>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</si>
  <si>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</si>
  <si>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</si>
  <si>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</si>
  <si>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</si>
  <si>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</si>
  <si>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</si>
  <si>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</si>
  <si>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</si>
  <si>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</si>
  <si>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</si>
  <si>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</si>
  <si>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</si>
  <si>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</si>
  <si>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</si>
  <si>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</si>
  <si>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</si>
  <si>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</si>
  <si>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</si>
  <si>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</si>
  <si>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</si>
  <si>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</si>
  <si>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</si>
  <si>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</si>
  <si>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</si>
  <si>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</si>
  <si>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</si>
  <si>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</si>
  <si>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</si>
  <si>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</si>
  <si>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</si>
  <si>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</si>
  <si>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</si>
  <si>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</si>
  <si>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</si>
  <si>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</si>
  <si>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</si>
  <si>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</si>
  <si>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</si>
  <si>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</si>
  <si>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</si>
  <si>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</si>
  <si>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</si>
  <si>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</si>
  <si>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</si>
  <si>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</si>
  <si>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</si>
  <si>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</si>
  <si>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</si>
  <si>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</si>
  <si>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</si>
  <si>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</si>
  <si>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</si>
  <si>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</si>
  <si>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</si>
  <si>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</si>
  <si>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</si>
  <si>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</si>
  <si>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</si>
  <si>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</si>
  <si>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</si>
  <si>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</si>
  <si>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</si>
  <si>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</si>
  <si>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</si>
  <si>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</si>
  <si>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</si>
  <si>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</si>
  <si>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</si>
  <si>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</si>
  <si>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</si>
  <si>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</si>
  <si>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</si>
  <si>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</si>
  <si>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</si>
  <si>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</si>
  <si>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</si>
  <si>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</si>
  <si>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</si>
  <si>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</si>
  <si>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</si>
  <si>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</si>
  <si>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</si>
  <si>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</si>
  <si>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</si>
  <si>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</si>
  <si>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</si>
  <si>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</si>
  <si>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</si>
  <si>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</si>
  <si>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</si>
  <si>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</si>
  <si>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</si>
  <si>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</si>
  <si>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</si>
  <si>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</si>
  <si>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</si>
  <si>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</si>
  <si>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</si>
  <si>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</si>
  <si>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</si>
  <si>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</si>
  <si>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</si>
  <si>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</si>
  <si>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</si>
  <si>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</si>
  <si>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</si>
  <si>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</si>
  <si>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</si>
  <si>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</si>
  <si>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</si>
  <si>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</si>
  <si>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</si>
  <si>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</si>
  <si>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</si>
  <si>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</si>
  <si>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</si>
  <si>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</si>
  <si>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</si>
  <si>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</si>
  <si>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</si>
  <si>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</si>
  <si>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</si>
  <si>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</si>
  <si>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</si>
  <si>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</si>
  <si>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</si>
  <si>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</si>
  <si>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</si>
  <si>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</si>
  <si>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</si>
  <si>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</si>
  <si>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</si>
  <si>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</si>
  <si>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</si>
  <si>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</si>
  <si>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</si>
  <si>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</si>
  <si>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</si>
  <si>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</si>
  <si>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</si>
  <si>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</si>
  <si>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</si>
  <si>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</si>
  <si>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</si>
  <si>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</si>
  <si>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</si>
  <si>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</si>
  <si>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</si>
  <si>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</si>
  <si>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</si>
  <si>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</si>
  <si>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</si>
  <si>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</si>
  <si>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</si>
  <si>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</si>
  <si>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</si>
  <si>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</si>
  <si>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</si>
  <si>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</si>
  <si>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</si>
  <si>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</si>
  <si>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</si>
  <si>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</si>
  <si>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</si>
  <si>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</si>
  <si>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</si>
  <si>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</si>
  <si>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</si>
  <si>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</si>
  <si>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</si>
  <si>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</si>
  <si>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</si>
  <si>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</si>
  <si>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</si>
  <si>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</si>
  <si>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</si>
  <si>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</si>
  <si>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</si>
  <si>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</si>
  <si>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</si>
  <si>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</si>
  <si>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</si>
  <si>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</si>
  <si>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</si>
  <si>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</si>
  <si>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</si>
  <si>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</si>
  <si>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</si>
  <si>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</si>
  <si>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</si>
  <si>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</si>
  <si>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</si>
  <si>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</si>
  <si>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</si>
  <si>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</si>
  <si>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</si>
  <si>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</si>
  <si>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</si>
  <si>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</si>
  <si>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</si>
  <si>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</si>
  <si>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</si>
  <si>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</si>
  <si>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</si>
  <si>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</si>
  <si>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</si>
  <si>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</si>
  <si>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</si>
  <si>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</si>
  <si>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</si>
  <si>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</si>
  <si>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</si>
  <si>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</si>
  <si>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</si>
  <si>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</si>
  <si>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</si>
  <si>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</si>
  <si>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</si>
  <si>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</si>
  <si>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</si>
  <si>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</si>
  <si>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</si>
  <si>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</si>
  <si>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</si>
  <si>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</si>
  <si>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</si>
  <si>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</si>
  <si>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</si>
  <si>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</si>
  <si>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</si>
  <si>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</si>
  <si>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</si>
  <si>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</si>
  <si>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</si>
  <si>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</si>
  <si>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</si>
  <si>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</si>
  <si>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</si>
  <si>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</si>
  <si>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</si>
  <si>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</si>
  <si>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</si>
  <si>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</si>
  <si>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</si>
  <si>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</si>
  <si>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</si>
  <si>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</si>
  <si>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</si>
  <si>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</si>
  <si>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</si>
  <si>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</si>
  <si>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</si>
  <si>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</si>
  <si>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</si>
  <si>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</si>
  <si>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</si>
  <si>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</si>
  <si>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</si>
  <si>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</si>
  <si>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</si>
  <si>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</si>
  <si>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</si>
  <si>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</si>
  <si>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</si>
  <si>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</si>
  <si>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</si>
  <si>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</si>
  <si>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</si>
  <si>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</si>
  <si>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</si>
  <si>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</si>
  <si>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</si>
  <si>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</si>
  <si>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</si>
  <si>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</si>
  <si>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</si>
  <si>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</si>
  <si>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</si>
  <si>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</si>
  <si>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</si>
  <si>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</si>
  <si>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</si>
  <si>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</si>
  <si>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</si>
  <si>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</si>
  <si>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</si>
  <si>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</si>
  <si>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</si>
  <si>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</si>
  <si>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</si>
  <si>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</si>
  <si>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</si>
  <si>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</si>
  <si>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</si>
  <si>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</si>
  <si>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</si>
  <si>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</si>
  <si>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</si>
  <si>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</si>
  <si>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</si>
  <si>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</si>
  <si>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</si>
  <si>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</si>
  <si>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</si>
  <si>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</si>
  <si>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</si>
  <si>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</si>
  <si>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</si>
  <si>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</si>
  <si>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</si>
  <si>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</si>
  <si>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</si>
  <si>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</si>
  <si>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</si>
  <si>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</si>
  <si>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</si>
  <si>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</si>
  <si>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</si>
  <si>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</si>
  <si>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</si>
  <si>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</si>
  <si>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</si>
  <si>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</si>
  <si>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</si>
  <si>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</si>
  <si>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</si>
  <si>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</si>
  <si>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</si>
  <si>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</si>
  <si>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</si>
  <si>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</si>
  <si>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</si>
  <si>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</si>
  <si>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</si>
  <si>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</si>
  <si>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</si>
  <si>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</si>
  <si>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</si>
  <si>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</si>
  <si>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</si>
  <si>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</si>
  <si>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</si>
  <si>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</si>
  <si>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</si>
  <si>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</si>
  <si>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</si>
  <si>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</si>
  <si>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</si>
  <si>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</si>
  <si>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</si>
  <si>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</si>
  <si>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</si>
  <si>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</si>
  <si>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</si>
  <si>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</si>
  <si>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</si>
  <si>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</si>
  <si>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</si>
  <si>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</si>
  <si>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</si>
  <si>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</si>
  <si>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</si>
  <si>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</si>
  <si>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</si>
  <si>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</si>
  <si>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</si>
  <si>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</si>
  <si>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</si>
  <si>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</si>
  <si>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</si>
  <si>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</si>
  <si>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</si>
  <si>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</si>
  <si>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</si>
  <si>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</si>
  <si>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</si>
  <si>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</si>
  <si>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</si>
  <si>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</si>
  <si>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</si>
  <si>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</si>
  <si>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</si>
  <si>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</si>
  <si>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</si>
  <si>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</si>
  <si>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</si>
  <si>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</si>
  <si>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</si>
  <si>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</si>
  <si>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</si>
  <si>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</si>
  <si>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</si>
  <si>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</si>
  <si>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</si>
  <si>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</si>
  <si>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</si>
  <si>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</si>
  <si>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</si>
  <si>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</si>
  <si>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</si>
  <si>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</si>
  <si>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</si>
  <si>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</si>
  <si>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</si>
  <si>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</si>
  <si>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</si>
  <si>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</si>
  <si>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</si>
  <si>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</si>
  <si>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</si>
  <si>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</si>
  <si>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</si>
  <si>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</si>
  <si>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</si>
  <si>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</si>
  <si>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</si>
  <si>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</si>
  <si>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</si>
  <si>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</si>
  <si>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</si>
  <si>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</si>
  <si>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</si>
  <si>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</si>
  <si>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</si>
  <si>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</si>
  <si>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</si>
  <si>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</si>
  <si>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</si>
  <si>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</si>
  <si>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</si>
  <si>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</si>
  <si>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</si>
  <si>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</si>
  <si>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</si>
  <si>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</si>
  <si>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</si>
  <si>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</si>
  <si>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</si>
  <si>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</si>
  <si>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</si>
  <si>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</si>
  <si>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</si>
  <si>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</si>
  <si>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</si>
  <si>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</si>
  <si>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</si>
  <si>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</si>
  <si>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</si>
  <si>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</si>
  <si>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</si>
  <si>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</si>
  <si>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</si>
  <si>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</si>
  <si>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</si>
  <si>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</si>
  <si>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</si>
  <si>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</si>
  <si>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</si>
  <si>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</si>
  <si>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</si>
  <si>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</si>
  <si>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</si>
  <si>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</si>
  <si>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</si>
  <si>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</si>
  <si>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</si>
  <si>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</si>
  <si>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</si>
  <si>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</si>
  <si>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</si>
  <si>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</si>
  <si>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</si>
  <si>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</si>
  <si>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</si>
  <si>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</si>
  <si>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</si>
  <si>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</si>
  <si>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</si>
  <si>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</si>
  <si>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</si>
  <si>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</si>
  <si>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</si>
  <si>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</si>
  <si>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</si>
  <si>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</si>
  <si>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</si>
  <si>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</si>
  <si>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</si>
  <si>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</si>
  <si>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</si>
  <si>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</si>
  <si>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</si>
  <si>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</si>
  <si>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</si>
  <si>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</si>
  <si>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</si>
  <si>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</si>
  <si>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</si>
  <si>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</si>
  <si>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</si>
  <si>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</si>
  <si>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</si>
  <si>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</si>
  <si>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</si>
  <si>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</si>
  <si>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</si>
  <si>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</si>
  <si>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</si>
  <si>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</si>
  <si>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</si>
  <si>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</si>
  <si>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</si>
  <si>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</si>
  <si>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</si>
  <si>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</si>
  <si>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</si>
  <si>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</si>
  <si>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</si>
  <si>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</si>
  <si>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</si>
  <si>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</si>
  <si>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</si>
  <si>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</si>
  <si>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</si>
  <si>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</si>
  <si>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</si>
  <si>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</si>
  <si>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</si>
  <si>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</si>
  <si>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</si>
  <si>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</si>
  <si>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</si>
  <si>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</si>
  <si>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</si>
  <si>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</si>
  <si>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</si>
  <si>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</si>
  <si>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</si>
  <si>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</si>
  <si>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</si>
  <si>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</si>
  <si>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</si>
  <si>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</si>
  <si>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</si>
  <si>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</si>
  <si>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</si>
  <si>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</si>
  <si>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</si>
  <si>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</si>
  <si>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</si>
  <si>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</si>
  <si>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</si>
  <si>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</si>
  <si>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</si>
  <si>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</si>
  <si>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</si>
  <si>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</si>
  <si>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</si>
  <si>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</si>
  <si>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</si>
  <si>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</si>
  <si>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</si>
  <si>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</si>
  <si>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</si>
  <si>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</si>
  <si>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</si>
  <si>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</si>
  <si>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</si>
  <si>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</si>
  <si>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</si>
  <si>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</si>
  <si>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</si>
  <si>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</si>
  <si>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</si>
  <si>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</si>
  <si>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</si>
  <si>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</si>
  <si>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</si>
  <si>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</si>
  <si>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</si>
  <si>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</si>
  <si>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</si>
  <si>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</si>
  <si>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</si>
  <si>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</si>
  <si>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</si>
  <si>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</si>
  <si>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</si>
  <si>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</si>
  <si>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</si>
  <si>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</si>
  <si>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</si>
  <si>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</si>
  <si>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</si>
  <si>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</si>
  <si>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</si>
  <si>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</si>
  <si>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</si>
  <si>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</si>
  <si>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</si>
  <si>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</si>
  <si>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</si>
  <si>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</si>
  <si>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</si>
  <si>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</si>
  <si>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</si>
  <si>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</si>
  <si>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</si>
  <si>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</si>
  <si>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</si>
  <si>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</si>
  <si>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</si>
  <si>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</si>
  <si>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</si>
  <si>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</si>
  <si>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</si>
  <si>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</si>
  <si>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</si>
  <si>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</si>
  <si>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</si>
  <si>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</si>
  <si>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</si>
  <si>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</si>
  <si>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</si>
  <si>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</si>
  <si>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</si>
  <si>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</si>
  <si>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</si>
  <si>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</si>
  <si>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</si>
  <si>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</si>
  <si>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</si>
  <si>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</si>
  <si>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</si>
  <si>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</si>
  <si>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</si>
  <si>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</si>
  <si>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</si>
  <si>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</si>
  <si>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</si>
  <si>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</si>
  <si>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</si>
  <si>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</si>
  <si>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</si>
  <si>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</si>
  <si>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</si>
  <si>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</si>
  <si>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</si>
  <si>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</si>
  <si>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</si>
  <si>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</si>
  <si>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</si>
  <si>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</si>
  <si>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</si>
  <si>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</si>
  <si>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</si>
  <si>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</si>
  <si>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</si>
  <si>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</si>
  <si>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</si>
  <si>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</si>
  <si>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</si>
  <si>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</si>
  <si>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</si>
  <si>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</si>
  <si>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</si>
  <si>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</si>
  <si>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</si>
  <si>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</si>
  <si>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</si>
  <si>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</si>
  <si>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</si>
  <si>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</si>
  <si>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</si>
  <si>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</si>
  <si>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</si>
  <si>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</si>
  <si>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</si>
  <si>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</si>
  <si>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</si>
  <si>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</si>
  <si>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</si>
  <si>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</si>
  <si>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</si>
  <si>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</si>
  <si>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</si>
  <si>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</si>
  <si>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</si>
  <si>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</si>
  <si>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</si>
  <si>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</si>
  <si>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</si>
  <si>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</si>
  <si>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</si>
  <si>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</si>
  <si>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</si>
  <si>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</si>
  <si>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</si>
  <si>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</si>
  <si>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</si>
  <si>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</si>
  <si>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</si>
  <si>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</si>
  <si>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</si>
  <si>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</si>
  <si>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</si>
  <si>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</si>
  <si>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</si>
  <si>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</si>
  <si>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</si>
  <si>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</si>
  <si>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</si>
  <si>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</si>
  <si>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</si>
  <si>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</si>
  <si>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</si>
  <si>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</si>
  <si>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</si>
  <si>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</si>
  <si>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</si>
  <si>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</si>
  <si>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</si>
  <si>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</si>
  <si>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</si>
  <si>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</si>
  <si>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</si>
  <si>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</si>
  <si>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</si>
  <si>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</si>
  <si>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</si>
  <si>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</si>
  <si>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</si>
  <si>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</si>
  <si>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</si>
  <si>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</si>
  <si>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</si>
  <si>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</si>
  <si>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</si>
  <si>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</si>
  <si>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</si>
  <si>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</si>
  <si>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</si>
  <si>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</si>
  <si>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</si>
  <si>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</si>
  <si>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</si>
  <si>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</si>
  <si>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</si>
  <si>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</si>
  <si>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</si>
  <si>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</si>
  <si>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</si>
  <si>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</si>
  <si>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</si>
  <si>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</si>
  <si>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</si>
  <si>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</si>
  <si>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</si>
  <si>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</si>
  <si>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</si>
  <si>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</si>
  <si>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</si>
  <si>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</si>
  <si>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</si>
  <si>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</si>
  <si>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</si>
  <si>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</si>
  <si>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</si>
  <si>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</si>
  <si>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</si>
  <si>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</si>
  <si>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</si>
  <si>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</si>
  <si>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</si>
  <si>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</si>
  <si>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</si>
  <si>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</si>
  <si>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</si>
  <si>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</si>
  <si>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</si>
  <si>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</si>
  <si>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</si>
  <si>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</si>
  <si>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</si>
  <si>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</si>
  <si>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</si>
  <si>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</si>
  <si>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</si>
  <si>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</si>
  <si>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</si>
  <si>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</si>
  <si>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</si>
  <si>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</si>
  <si>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</si>
  <si>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</si>
  <si>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</si>
  <si>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</si>
  <si>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</si>
  <si>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</si>
  <si>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</si>
  <si>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</si>
  <si>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</si>
  <si>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</si>
  <si>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</si>
  <si>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</si>
  <si>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</si>
  <si>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</si>
  <si>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</si>
  <si>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</si>
  <si>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</si>
  <si>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</si>
  <si>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</si>
  <si>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</si>
  <si>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</si>
  <si>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</si>
  <si>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</si>
  <si>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</si>
  <si>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</si>
  <si>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</si>
  <si>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</si>
  <si>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</si>
  <si>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</si>
  <si>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</si>
  <si>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</si>
  <si>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</si>
  <si>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</si>
  <si>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</si>
  <si>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</si>
  <si>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</si>
  <si>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</si>
  <si>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</si>
  <si>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</si>
  <si>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</si>
  <si>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</si>
  <si>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</si>
  <si>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</si>
  <si>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</si>
  <si>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</si>
  <si>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</si>
  <si>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</si>
  <si>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</si>
  <si>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</si>
  <si>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</si>
  <si>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</si>
  <si>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</si>
  <si>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</si>
  <si>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</si>
  <si>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</si>
  <si>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</si>
  <si>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</si>
  <si>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</si>
  <si>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</si>
  <si>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</si>
  <si>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</si>
  <si>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</si>
  <si>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</si>
  <si>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</si>
  <si>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</si>
  <si>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</si>
  <si>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</si>
  <si>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</si>
  <si>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</si>
  <si>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</si>
  <si>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</si>
  <si>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</si>
  <si>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</si>
  <si>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</si>
  <si>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</si>
  <si>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</si>
  <si>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</si>
  <si>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</si>
  <si>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</si>
  <si>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</si>
  <si>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</si>
  <si>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</si>
  <si>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</si>
  <si>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</si>
  <si>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</si>
  <si>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</si>
  <si>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</si>
  <si>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</si>
  <si>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</si>
  <si>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</si>
  <si>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</si>
  <si>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</si>
  <si>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</si>
  <si>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</si>
  <si>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</si>
  <si>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</si>
  <si>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</si>
  <si>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</si>
  <si>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</si>
  <si>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</si>
  <si>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</si>
  <si>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</si>
  <si>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</si>
  <si>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</si>
  <si>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</si>
  <si>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</si>
  <si>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</si>
  <si>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</si>
  <si>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</si>
  <si>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</si>
  <si>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</si>
  <si>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</si>
  <si>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</si>
  <si>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</si>
  <si>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</si>
  <si>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</si>
  <si>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</si>
  <si>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</si>
  <si>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</si>
  <si>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</si>
  <si>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</si>
  <si>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</si>
  <si>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</si>
  <si>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</si>
  <si>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</si>
  <si>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</si>
  <si>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</si>
  <si>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</si>
  <si>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</si>
  <si>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</si>
  <si>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</si>
  <si>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</si>
  <si>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</si>
  <si>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</si>
  <si>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</si>
  <si>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</si>
  <si>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</si>
  <si>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</si>
  <si>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</si>
  <si>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</si>
  <si>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</si>
  <si>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</si>
  <si>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</si>
  <si>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</si>
  <si>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</si>
  <si>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</si>
  <si>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</si>
  <si>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</si>
  <si>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</si>
  <si>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</si>
  <si>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</si>
  <si>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</si>
  <si>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</si>
  <si>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</si>
  <si>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</si>
  <si>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</si>
  <si>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</si>
  <si>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</si>
  <si>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</si>
  <si>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</si>
  <si>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</si>
  <si>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</si>
  <si>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</si>
  <si>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</si>
  <si>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</si>
  <si>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</si>
  <si>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</si>
  <si>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</si>
  <si>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</si>
  <si>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</si>
  <si>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</si>
  <si>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</si>
  <si>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</si>
  <si>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</si>
  <si>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</si>
  <si>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</si>
  <si>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</si>
  <si>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</si>
  <si>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</si>
  <si>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</si>
  <si>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</si>
  <si>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</si>
  <si>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</si>
  <si>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</si>
  <si>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</si>
  <si>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</si>
  <si>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</si>
  <si>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</si>
  <si>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</si>
  <si>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</si>
  <si>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</si>
  <si>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</si>
  <si>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</si>
  <si>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</si>
  <si>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</si>
  <si>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</si>
  <si>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</si>
  <si>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</si>
  <si>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</si>
  <si>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</si>
  <si>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</si>
  <si>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</si>
  <si>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</si>
  <si>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</si>
  <si>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</si>
  <si>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</si>
  <si>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</si>
  <si>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</si>
  <si>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</si>
  <si>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</si>
  <si>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</si>
  <si>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</si>
  <si>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</si>
  <si>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</si>
  <si>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</si>
  <si>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</si>
  <si>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</si>
  <si>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</si>
  <si>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</si>
  <si>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</si>
  <si>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</si>
  <si>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</si>
  <si>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</si>
  <si>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</si>
  <si>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</si>
  <si>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</si>
  <si>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</si>
  <si>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</si>
  <si>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</si>
  <si>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</si>
  <si>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</si>
  <si>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</si>
  <si>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</si>
  <si>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</si>
  <si>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</si>
  <si>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</si>
  <si>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</si>
  <si>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</si>
  <si>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</si>
  <si>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</si>
  <si>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</si>
  <si>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</si>
  <si>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</si>
  <si>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</si>
  <si>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</si>
  <si>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</si>
  <si>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</si>
  <si>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</si>
  <si>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</si>
  <si>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</si>
  <si>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</si>
  <si>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</si>
  <si>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</si>
  <si>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</si>
  <si>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</si>
  <si>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</si>
  <si>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</si>
  <si>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</si>
  <si>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</si>
  <si>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</si>
  <si>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</si>
  <si>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</si>
  <si>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</si>
  <si>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</si>
  <si>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</si>
  <si>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</si>
  <si>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</si>
  <si>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</si>
  <si>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</si>
  <si>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</si>
  <si>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</si>
  <si>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</si>
  <si>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</si>
  <si>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</si>
  <si>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</si>
  <si>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</si>
  <si>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</si>
  <si>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</si>
  <si>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</si>
  <si>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</si>
  <si>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</si>
  <si>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</si>
  <si>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</si>
  <si>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</si>
  <si>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</si>
  <si>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</si>
  <si>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</si>
  <si>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</si>
  <si>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</si>
  <si>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</si>
  <si>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</si>
  <si>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</si>
  <si>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</si>
  <si>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</si>
  <si>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</si>
  <si>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</si>
  <si>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</si>
  <si>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</si>
  <si>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</si>
  <si>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</si>
  <si>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</si>
  <si>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</si>
  <si>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</si>
  <si>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</si>
  <si>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</si>
  <si>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</si>
  <si>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</si>
  <si>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</si>
  <si>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</si>
  <si>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</si>
  <si>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</si>
  <si>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</si>
  <si>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</si>
  <si>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</si>
  <si>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</si>
  <si>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</si>
  <si>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</si>
  <si>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</si>
  <si>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</si>
  <si>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</si>
  <si>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</si>
  <si>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</si>
  <si>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</si>
  <si>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</si>
  <si>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</si>
  <si>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</si>
  <si>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</si>
  <si>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</si>
  <si>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</si>
  <si>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</si>
  <si>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</si>
  <si>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</si>
  <si>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</si>
  <si>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</si>
  <si>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</si>
  <si>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</si>
  <si>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</si>
  <si>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</si>
  <si>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</si>
  <si>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</si>
  <si>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</si>
  <si>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</si>
  <si>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</si>
  <si>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</si>
  <si>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</si>
  <si>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</si>
  <si>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</si>
  <si>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</si>
  <si>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</si>
  <si>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</si>
  <si>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</si>
  <si>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</si>
  <si>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</si>
  <si>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</si>
  <si>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</si>
  <si>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</si>
  <si>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</si>
  <si>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</si>
  <si>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</si>
  <si>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</si>
  <si>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</si>
  <si>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</si>
  <si>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</si>
  <si>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</si>
  <si>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</si>
  <si>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</si>
  <si>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</si>
  <si>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</si>
  <si>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</si>
  <si>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</si>
  <si>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</si>
  <si>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</si>
  <si>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</si>
  <si>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</si>
  <si>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</si>
  <si>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</si>
  <si>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</si>
  <si>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</si>
  <si>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</si>
  <si>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</si>
  <si>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</si>
  <si>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</si>
  <si>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</si>
  <si>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</si>
  <si>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</si>
  <si>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</si>
  <si>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</si>
  <si>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</si>
  <si>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</si>
  <si>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</si>
  <si>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</si>
  <si>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</si>
  <si>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</si>
  <si>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</si>
  <si>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</si>
  <si>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</si>
  <si>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</si>
  <si>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</si>
  <si>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</si>
  <si>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</si>
  <si>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</si>
  <si>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</si>
  <si>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</si>
  <si>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</si>
  <si>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</si>
  <si>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</si>
  <si>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</si>
  <si>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</si>
  <si>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</si>
  <si>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</si>
  <si>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</si>
  <si>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</si>
  <si>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</si>
  <si>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</si>
  <si>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</si>
  <si>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</si>
  <si>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</si>
  <si>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</si>
  <si>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</si>
  <si>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</si>
  <si>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</si>
  <si>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</si>
  <si>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</si>
  <si>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</si>
  <si>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</si>
  <si>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</si>
  <si>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</si>
  <si>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</si>
  <si>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</si>
  <si>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</si>
  <si>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</si>
  <si>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</si>
  <si>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</si>
  <si>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</si>
  <si>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</si>
  <si>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</si>
  <si>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</si>
  <si>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</si>
  <si>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</si>
  <si>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</si>
  <si>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</si>
  <si>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</si>
  <si>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</si>
  <si>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</si>
  <si>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</si>
  <si>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</si>
  <si>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</si>
  <si>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</si>
  <si>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</si>
  <si>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</si>
  <si>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</si>
  <si>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</si>
  <si>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</si>
  <si>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</si>
  <si>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</si>
  <si>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</si>
  <si>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</si>
  <si>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</si>
  <si>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</si>
  <si>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</si>
  <si>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</si>
  <si>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</si>
  <si>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</si>
  <si>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</si>
  <si>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</si>
  <si>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</si>
  <si>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</si>
  <si>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</si>
  <si>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</si>
  <si>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</si>
  <si>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</si>
  <si>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</si>
  <si>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</si>
  <si>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</si>
  <si>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</si>
  <si>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</si>
  <si>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</si>
  <si>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</si>
  <si>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</si>
  <si>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</si>
  <si>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</si>
  <si>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</si>
  <si>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</si>
  <si>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</si>
  <si>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</si>
  <si>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</si>
  <si>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</si>
  <si>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</si>
  <si>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</si>
  <si>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</si>
  <si>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</si>
  <si>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</si>
  <si>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</si>
  <si>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</si>
  <si>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</si>
  <si>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</si>
  <si>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</si>
  <si>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</si>
  <si>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</si>
  <si>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</si>
  <si>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</si>
  <si>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</si>
  <si>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</si>
  <si>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</si>
  <si>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</si>
  <si>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</si>
  <si>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</si>
  <si>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</si>
  <si>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</si>
  <si>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</si>
  <si>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</si>
  <si>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</si>
  <si>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</si>
  <si>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</si>
  <si>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</si>
  <si>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</si>
  <si>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</si>
  <si>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</si>
  <si>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</si>
  <si>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</si>
  <si>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</si>
  <si>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</si>
  <si>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</si>
  <si>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</si>
  <si>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</si>
  <si>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</si>
  <si>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</si>
  <si>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</si>
  <si>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</si>
  <si>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</si>
  <si>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</si>
  <si>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</si>
  <si>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</si>
  <si>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</si>
  <si>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</si>
  <si>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</si>
  <si>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</si>
  <si>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</si>
  <si>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</si>
  <si>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</si>
  <si>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</si>
  <si>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</si>
  <si>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</si>
  <si>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</si>
  <si>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</si>
  <si>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</si>
  <si>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</si>
  <si>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</si>
  <si>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</si>
  <si>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</si>
  <si>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</si>
  <si>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</si>
  <si>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</si>
  <si>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</si>
  <si>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</si>
  <si>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</si>
  <si>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</si>
  <si>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</si>
  <si>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</si>
  <si>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</si>
  <si>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</si>
  <si>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</si>
  <si>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</si>
  <si>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</si>
  <si>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</si>
  <si>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</si>
  <si>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</si>
  <si>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</si>
  <si>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</si>
  <si>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</si>
  <si>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</si>
  <si>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</si>
  <si>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</si>
  <si>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</si>
  <si>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</si>
  <si>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</si>
  <si>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</si>
  <si>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</si>
  <si>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</si>
  <si>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</si>
  <si>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</si>
  <si>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</si>
  <si>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</si>
  <si>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</si>
  <si>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</si>
  <si>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</si>
  <si>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</si>
  <si>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</si>
  <si>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</si>
  <si>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</si>
  <si>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</si>
  <si>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</si>
  <si>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</si>
  <si>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</si>
  <si>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</si>
  <si>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</si>
  <si>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</si>
  <si>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</si>
  <si>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</si>
  <si>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</si>
  <si>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</si>
  <si>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</si>
  <si>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</si>
  <si>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</si>
  <si>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</si>
  <si>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</si>
  <si>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</si>
  <si>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</si>
  <si>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</si>
  <si>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</si>
  <si>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</si>
  <si>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</si>
  <si>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</si>
  <si>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</si>
  <si>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</si>
  <si>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</si>
  <si>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</si>
  <si>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</si>
  <si>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</si>
  <si>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</si>
  <si>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</si>
  <si>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</si>
  <si>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</si>
  <si>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</si>
  <si>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</si>
  <si>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</si>
  <si>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</si>
  <si>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</si>
  <si>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</si>
  <si>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</si>
  <si>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</si>
  <si>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</si>
  <si>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</si>
  <si>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</si>
  <si>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</si>
  <si>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</si>
  <si>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</si>
  <si>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</si>
  <si>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</si>
  <si>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</si>
  <si>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</si>
  <si>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</si>
  <si>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</si>
  <si>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</si>
  <si>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</si>
  <si>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</si>
  <si>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</si>
  <si>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</si>
  <si>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</si>
  <si>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</si>
  <si>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</si>
  <si>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</si>
  <si>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</si>
  <si>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</si>
  <si>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</si>
  <si>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</si>
  <si>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</si>
  <si>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</si>
  <si>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</si>
  <si>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</si>
  <si>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</si>
  <si>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</si>
  <si>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</si>
  <si>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</si>
  <si>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</si>
  <si>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</si>
  <si>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</si>
  <si>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</si>
  <si>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</si>
  <si>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</si>
  <si>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</si>
  <si>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</si>
  <si>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</si>
  <si>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</si>
  <si>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</si>
  <si>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</si>
  <si>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</si>
  <si>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</si>
  <si>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</si>
  <si>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</si>
  <si>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</si>
  <si>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</si>
  <si>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</si>
  <si>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</si>
  <si>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</si>
  <si>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</si>
  <si>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</si>
  <si>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</si>
  <si>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</si>
  <si>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</si>
  <si>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</si>
  <si>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</si>
  <si>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</si>
  <si>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</si>
  <si>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</si>
  <si>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</si>
  <si>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</si>
  <si>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</si>
  <si>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</si>
  <si>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</si>
  <si>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</si>
  <si>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</si>
  <si>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</si>
  <si>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</si>
  <si>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</si>
  <si>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</si>
  <si>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</si>
  <si>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</si>
  <si>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</si>
  <si>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</si>
  <si>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</si>
  <si>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</si>
  <si>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</si>
  <si>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</si>
  <si>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</si>
  <si>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</si>
  <si>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</si>
  <si>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</si>
  <si>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</si>
  <si>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</si>
  <si>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</si>
  <si>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</si>
  <si>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</si>
  <si>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</si>
  <si>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</si>
  <si>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</si>
  <si>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</si>
  <si>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</si>
  <si>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</si>
  <si>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</si>
  <si>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</si>
  <si>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</si>
  <si>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</si>
  <si>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</si>
  <si>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</si>
  <si>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</si>
  <si>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</si>
  <si>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</si>
  <si>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</si>
  <si>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</si>
  <si>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</si>
  <si>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</si>
  <si>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</si>
  <si>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</si>
  <si>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</si>
  <si>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</si>
  <si>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</si>
  <si>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</si>
  <si>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</si>
  <si>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</si>
  <si>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</si>
  <si>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</si>
  <si>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</si>
  <si>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</si>
  <si>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</si>
  <si>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</si>
  <si>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</si>
  <si>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</si>
  <si>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</si>
  <si>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</si>
  <si>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</si>
  <si>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</si>
  <si>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</si>
  <si>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</si>
  <si>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</si>
  <si>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</si>
  <si>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</si>
  <si>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</si>
  <si>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</si>
  <si>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</si>
  <si>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</si>
  <si>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</si>
  <si>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</si>
  <si>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</si>
  <si>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</si>
  <si>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</si>
  <si>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</si>
  <si>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</si>
  <si>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</si>
  <si>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</si>
  <si>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</si>
  <si>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</si>
  <si>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</si>
  <si>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</si>
  <si>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</si>
  <si>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</si>
  <si>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</si>
  <si>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</si>
  <si>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</si>
  <si>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</si>
  <si>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</si>
  <si>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</si>
  <si>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</si>
  <si>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</si>
  <si>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</si>
  <si>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</si>
  <si>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</si>
  <si>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</si>
  <si>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</si>
  <si>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</si>
  <si>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</si>
  <si>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</si>
  <si>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</si>
  <si>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</si>
  <si>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</si>
  <si>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</si>
  <si>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</si>
  <si>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</si>
  <si>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</si>
  <si>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</si>
  <si>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</si>
  <si>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</si>
  <si>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</si>
  <si>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</si>
  <si>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</si>
  <si>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</si>
  <si>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</si>
  <si>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</si>
  <si>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</si>
  <si>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</si>
  <si>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</si>
  <si>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</si>
  <si>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</si>
  <si>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</si>
  <si>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</si>
  <si>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</si>
  <si>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</si>
  <si>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</si>
  <si>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</si>
  <si>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</si>
  <si>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</si>
  <si>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</si>
  <si>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</si>
  <si>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</si>
  <si>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</si>
  <si>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</si>
  <si>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</si>
  <si>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</si>
  <si>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</si>
  <si>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</si>
  <si>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</si>
  <si>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</si>
  <si>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</si>
  <si>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</si>
  <si>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</si>
  <si>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</si>
  <si>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</si>
  <si>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</si>
  <si>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</si>
  <si>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</si>
  <si>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</si>
  <si>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</si>
  <si>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</si>
  <si>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</si>
  <si>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</si>
  <si>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</si>
  <si>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</si>
  <si>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</si>
  <si>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</si>
  <si>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</si>
  <si>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</si>
  <si>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</si>
  <si>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</si>
  <si>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</si>
  <si>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</si>
  <si>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</si>
  <si>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</si>
  <si>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</si>
  <si>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</si>
  <si>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</si>
  <si>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</si>
  <si>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</si>
  <si>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</si>
  <si>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</si>
  <si>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</si>
  <si>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</si>
  <si>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</si>
  <si>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</si>
  <si>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</si>
  <si>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</si>
  <si>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</si>
  <si>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</si>
  <si>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</si>
  <si>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</si>
  <si>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</si>
  <si>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</si>
  <si>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</si>
  <si>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</si>
  <si>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</si>
  <si>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</si>
  <si>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</si>
  <si>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</si>
  <si>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</si>
  <si>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</si>
  <si>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</si>
  <si>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</si>
  <si>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</si>
  <si>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</si>
  <si>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</si>
  <si>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</si>
  <si>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</si>
  <si>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</si>
  <si>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</si>
  <si>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</si>
  <si>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</si>
  <si>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</si>
  <si>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</si>
  <si>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</si>
  <si>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</si>
  <si>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</si>
  <si>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</si>
  <si>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</si>
  <si>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</si>
  <si>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</si>
  <si>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</si>
  <si>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</si>
  <si>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</si>
  <si>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</si>
  <si>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</si>
  <si>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</si>
  <si>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</si>
  <si>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</si>
  <si>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</si>
  <si>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</si>
  <si>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</si>
  <si>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</si>
  <si>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</si>
  <si>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</si>
  <si>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</si>
  <si>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</si>
  <si>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</si>
  <si>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</si>
  <si>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</si>
  <si>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</si>
  <si>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</si>
  <si>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</si>
  <si>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</si>
  <si>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</si>
  <si>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</si>
  <si>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</si>
  <si>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</si>
  <si>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</si>
  <si>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</si>
  <si>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</si>
  <si>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</si>
  <si>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</si>
  <si>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</si>
  <si>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</si>
  <si>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</si>
  <si>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</si>
  <si>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</si>
  <si>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</si>
  <si>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</si>
  <si>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</si>
  <si>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</si>
  <si>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</si>
  <si>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</si>
  <si>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</si>
  <si>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</si>
  <si>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</si>
  <si>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</si>
  <si>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</si>
  <si>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</si>
  <si>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</si>
  <si>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</si>
  <si>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</si>
  <si>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</si>
  <si>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</si>
  <si>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</si>
  <si>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</si>
  <si>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</si>
  <si>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</si>
  <si>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</si>
  <si>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</si>
  <si>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</si>
  <si>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</si>
  <si>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</si>
  <si>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</si>
  <si>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</si>
  <si>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</si>
  <si>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</si>
  <si>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</si>
  <si>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</si>
  <si>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</si>
  <si>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</si>
  <si>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</si>
  <si>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</si>
  <si>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</si>
  <si>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</si>
  <si>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</si>
  <si>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</si>
  <si>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</si>
  <si>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</si>
  <si>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</si>
  <si>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</si>
  <si>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</si>
  <si>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</si>
  <si>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</si>
  <si>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</si>
  <si>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</si>
  <si>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</si>
  <si>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</si>
  <si>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</si>
  <si>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</si>
  <si>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</si>
  <si>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</si>
  <si>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</si>
  <si>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</si>
  <si>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</si>
  <si>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</si>
  <si>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</si>
  <si>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</si>
  <si>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</si>
  <si>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</si>
  <si>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</si>
  <si>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</si>
  <si>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</si>
  <si>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</si>
  <si>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</si>
  <si>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</si>
  <si>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</si>
  <si>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</si>
  <si>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</si>
  <si>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</si>
  <si>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</si>
  <si>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</si>
  <si>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</si>
  <si>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</si>
  <si>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</si>
  <si>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</si>
  <si>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</si>
  <si>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</si>
  <si>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</si>
  <si>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</si>
  <si>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</si>
  <si>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</si>
  <si>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</si>
  <si>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</si>
  <si>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</si>
  <si>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</si>
  <si>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</si>
  <si>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</si>
  <si>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</si>
  <si>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</si>
  <si>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</si>
  <si>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</si>
  <si>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</si>
  <si>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</si>
  <si>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</si>
  <si>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</si>
  <si>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</si>
  <si>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</si>
  <si>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</si>
  <si>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</si>
  <si>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</si>
  <si>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</si>
  <si>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</si>
  <si>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</si>
  <si>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</si>
  <si>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</si>
  <si>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</si>
  <si>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</si>
  <si>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</si>
  <si>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</si>
  <si>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</si>
  <si>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</si>
  <si>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</si>
  <si>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</si>
  <si>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</si>
  <si>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</si>
  <si>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</si>
  <si>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</si>
  <si>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</si>
  <si>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</si>
  <si>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</si>
  <si>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</si>
  <si>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</si>
  <si>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</si>
  <si>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</si>
  <si>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</si>
  <si>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</si>
  <si>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</si>
  <si>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</si>
  <si>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</si>
  <si>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</si>
  <si>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</si>
  <si>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</si>
  <si>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</si>
  <si>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</si>
  <si>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</si>
  <si>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</si>
  <si>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</si>
  <si>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</si>
  <si>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</si>
  <si>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</si>
  <si>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</si>
  <si>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</si>
  <si>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</si>
  <si>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</si>
  <si>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</si>
  <si>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</si>
  <si>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</si>
  <si>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</si>
  <si>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</si>
  <si>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</si>
  <si>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</si>
  <si>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</si>
  <si>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</si>
  <si>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</si>
  <si>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</si>
  <si>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</si>
  <si>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</si>
  <si>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</si>
  <si>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</si>
  <si>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</si>
  <si>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</si>
  <si>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</si>
  <si>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</si>
  <si>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</si>
  <si>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</si>
  <si>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</si>
  <si>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</si>
  <si>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</si>
  <si>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</si>
  <si>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</si>
  <si>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</si>
  <si>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</si>
  <si>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</si>
  <si>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</si>
  <si>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</si>
  <si>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</si>
  <si>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</si>
  <si>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</si>
  <si>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</si>
  <si>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</si>
  <si>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</si>
  <si>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</si>
  <si>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</si>
  <si>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</si>
  <si>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</si>
  <si>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</si>
  <si>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</si>
  <si>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</si>
  <si>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</si>
  <si>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</si>
  <si>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</si>
  <si>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</si>
  <si>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</si>
  <si>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</si>
  <si>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</si>
  <si>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</si>
  <si>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</si>
  <si>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</si>
  <si>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</si>
  <si>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</si>
  <si>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</si>
  <si>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</si>
  <si>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</si>
  <si>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</si>
  <si>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</si>
  <si>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</si>
  <si>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</si>
  <si>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</si>
  <si>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</si>
  <si>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</si>
  <si>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</si>
  <si>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</si>
  <si>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</si>
  <si>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</si>
  <si>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</si>
  <si>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</si>
  <si>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</si>
  <si>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</si>
  <si>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</si>
  <si>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</si>
  <si>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</si>
  <si>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</si>
  <si>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</si>
  <si>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</si>
  <si>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</si>
  <si>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</si>
  <si>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</si>
  <si>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</si>
  <si>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</si>
  <si>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</si>
  <si>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</si>
  <si>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</si>
  <si>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</si>
  <si>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</si>
  <si>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</si>
  <si>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</si>
  <si>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</si>
  <si>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</si>
  <si>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</si>
  <si>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</si>
  <si>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</si>
  <si>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</si>
  <si>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</si>
  <si>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</si>
  <si>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</si>
  <si>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</si>
  <si>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</si>
  <si>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</si>
  <si>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</si>
  <si>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</si>
  <si>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</si>
  <si>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</si>
  <si>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</si>
  <si>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</si>
  <si>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</si>
  <si>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</si>
  <si>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</si>
  <si>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</si>
  <si>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</si>
  <si>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</si>
  <si>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</si>
  <si>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</si>
  <si>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</si>
  <si>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</si>
  <si>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</si>
  <si>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</si>
  <si>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</si>
  <si>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</si>
  <si>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</si>
  <si>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</si>
  <si>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</si>
  <si>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</si>
  <si>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</si>
  <si>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</si>
  <si>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</si>
  <si>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</si>
  <si>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</si>
  <si>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</si>
  <si>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</si>
  <si>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</si>
  <si>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</si>
  <si>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</si>
  <si>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</si>
  <si>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</si>
  <si>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</si>
  <si>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</si>
  <si>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</si>
  <si>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</si>
  <si>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</si>
  <si>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</si>
  <si>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</si>
  <si>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</si>
  <si>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</si>
  <si>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</si>
  <si>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</si>
  <si>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</si>
  <si>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</si>
  <si>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</si>
  <si>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</si>
  <si>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</si>
  <si>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</si>
  <si>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</si>
  <si>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</si>
  <si>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</si>
  <si>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</si>
  <si>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</si>
  <si>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</si>
  <si>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</si>
  <si>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</si>
  <si>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</si>
  <si>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</si>
  <si>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</si>
  <si>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</si>
  <si>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</si>
  <si>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</si>
  <si>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</si>
  <si>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</si>
  <si>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</si>
  <si>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</si>
  <si>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</si>
  <si>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</si>
  <si>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</si>
  <si>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</si>
  <si>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</si>
  <si>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</si>
  <si>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</si>
  <si>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</si>
  <si>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</si>
  <si>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</si>
  <si>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</si>
  <si>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</si>
  <si>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</si>
  <si>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</si>
  <si>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</si>
  <si>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</si>
  <si>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</si>
  <si>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</si>
  <si>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</si>
  <si>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</si>
  <si>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</si>
  <si>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</si>
  <si>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</si>
  <si>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</si>
  <si>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</si>
  <si>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</si>
  <si>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</si>
  <si>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</si>
  <si>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</si>
  <si>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</si>
  <si>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</si>
  <si>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</si>
  <si>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</si>
  <si>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</si>
  <si>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</si>
  <si>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</si>
  <si>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</si>
  <si>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</si>
  <si>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</si>
  <si>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</si>
  <si>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</si>
  <si>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</si>
  <si>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</si>
  <si>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</si>
  <si>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</si>
  <si>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</si>
  <si>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</si>
  <si>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</si>
  <si>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</si>
  <si>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</si>
  <si>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</si>
  <si>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</si>
  <si>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</si>
  <si>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</si>
  <si>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</si>
  <si>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</si>
  <si>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</si>
  <si>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</si>
  <si>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</si>
  <si>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</si>
  <si>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</si>
  <si>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</si>
  <si>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</si>
  <si>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</si>
  <si>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</si>
  <si>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</si>
  <si>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</si>
  <si>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</si>
  <si>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</si>
  <si>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</si>
  <si>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</si>
  <si>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</si>
  <si>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</si>
  <si>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</si>
  <si>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</si>
  <si>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</si>
  <si>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</si>
  <si>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</si>
  <si>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</si>
  <si>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</si>
  <si>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</si>
  <si>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</si>
  <si>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</si>
  <si>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</si>
  <si>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</si>
  <si>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</si>
  <si>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</si>
  <si>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</si>
  <si>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</si>
  <si>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</si>
  <si>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</si>
  <si>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</si>
  <si>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</si>
  <si>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</si>
  <si>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</si>
  <si>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</si>
  <si>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</si>
  <si>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</si>
  <si>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</si>
  <si>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</si>
  <si>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</si>
  <si>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</si>
  <si>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</si>
  <si>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</si>
  <si>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</si>
  <si>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</si>
  <si>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</si>
  <si>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</si>
  <si>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</si>
  <si>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</si>
  <si>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</si>
  <si>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</si>
  <si>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</si>
  <si>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</si>
  <si>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</si>
  <si>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</si>
  <si>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</si>
  <si>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</si>
  <si>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</si>
  <si>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</si>
  <si>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</si>
  <si>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</si>
  <si>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</si>
  <si>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</si>
  <si>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</si>
  <si>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</si>
  <si>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</si>
  <si>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</si>
  <si>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</si>
  <si>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</si>
  <si>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</si>
  <si>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</si>
  <si>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</si>
  <si>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</si>
  <si>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</si>
  <si>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</si>
  <si>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</si>
  <si>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</si>
  <si>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</si>
  <si>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</si>
  <si>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</si>
  <si>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</si>
  <si>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</si>
  <si>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</si>
  <si>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</si>
  <si>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</si>
  <si>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</si>
  <si>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</si>
  <si>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</si>
  <si>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</si>
  <si>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</si>
  <si>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</si>
  <si>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</si>
  <si>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</si>
  <si>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</si>
  <si>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</si>
  <si>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</si>
  <si>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</si>
  <si>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</si>
  <si>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</si>
  <si>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</si>
  <si>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</si>
  <si>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</si>
  <si>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</si>
  <si>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</si>
  <si>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</si>
  <si>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</si>
  <si>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</si>
  <si>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</si>
  <si>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</si>
  <si>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</si>
  <si>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</si>
  <si>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</si>
  <si>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</si>
  <si>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</si>
  <si>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</si>
  <si>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</si>
  <si>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</si>
  <si>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</si>
  <si>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</si>
  <si>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</si>
  <si>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</si>
  <si>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</si>
  <si>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</si>
  <si>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</si>
  <si>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</si>
  <si>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</si>
  <si>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</si>
  <si>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</si>
  <si>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</si>
  <si>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</si>
  <si>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</si>
  <si>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</si>
  <si>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</si>
  <si>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</si>
  <si>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</si>
  <si>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</si>
  <si>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</si>
  <si>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</si>
  <si>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</si>
  <si>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</si>
  <si>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</si>
  <si>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</si>
  <si>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</si>
  <si>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</si>
  <si>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</si>
  <si>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</si>
  <si>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</si>
  <si>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</si>
  <si>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</si>
  <si>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</si>
  <si>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</si>
  <si>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</si>
  <si>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</si>
  <si>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</si>
  <si>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</si>
  <si>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</si>
  <si>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</si>
  <si>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</si>
  <si>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</si>
  <si>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</si>
  <si>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</si>
  <si>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</si>
  <si>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</si>
  <si>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</si>
  <si>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</si>
  <si>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</si>
  <si>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</si>
  <si>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</si>
  <si>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</si>
  <si>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</si>
  <si>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</si>
  <si>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</si>
  <si>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</si>
  <si>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</si>
  <si>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</si>
  <si>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</si>
  <si>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</si>
  <si>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</si>
  <si>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</si>
  <si>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</si>
  <si>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</si>
  <si>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</si>
  <si>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</si>
  <si>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</si>
  <si>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</si>
  <si>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</si>
  <si>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</si>
  <si>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</si>
  <si>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</si>
  <si>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</si>
  <si>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</si>
  <si>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</si>
  <si>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</si>
  <si>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</si>
  <si>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</si>
  <si>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</si>
  <si>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</si>
  <si>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</si>
  <si>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</si>
  <si>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</si>
  <si>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</si>
  <si>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</si>
  <si>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</si>
  <si>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</si>
  <si>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</si>
  <si>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</si>
  <si>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</si>
  <si>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</si>
  <si>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</si>
  <si>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</si>
  <si>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</si>
  <si>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</si>
  <si>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</si>
  <si>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</si>
  <si>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</si>
  <si>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</si>
  <si>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</si>
  <si>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</si>
  <si>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</si>
  <si>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</si>
  <si>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</si>
  <si>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</si>
  <si>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</si>
  <si>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</si>
  <si>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</si>
  <si>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</si>
  <si>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</si>
  <si>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</si>
  <si>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</si>
  <si>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</si>
  <si>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</si>
  <si>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</si>
  <si>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</si>
  <si>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</si>
  <si>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</si>
  <si>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</si>
  <si>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</si>
  <si>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</si>
  <si>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</si>
  <si>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</si>
  <si>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</si>
  <si>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</si>
  <si>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</si>
  <si>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</si>
  <si>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</si>
  <si>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</si>
  <si>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</si>
  <si>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</si>
  <si>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</si>
  <si>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</si>
  <si>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</si>
  <si>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</si>
  <si>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</si>
  <si>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</si>
  <si>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</si>
  <si>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</si>
  <si>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</si>
  <si>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</si>
  <si>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</si>
  <si>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</si>
  <si>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</si>
  <si>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</si>
  <si>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</si>
  <si>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</si>
  <si>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</si>
  <si>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</si>
  <si>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</si>
  <si>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</si>
  <si>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</si>
  <si>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</si>
  <si>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</si>
  <si>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</si>
  <si>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</si>
  <si>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</si>
  <si>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</si>
  <si>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</si>
  <si>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</si>
  <si>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</si>
  <si>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</si>
  <si>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</si>
  <si>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</si>
  <si>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</si>
  <si>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</si>
  <si>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</si>
  <si>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</si>
  <si>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</si>
  <si>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</si>
  <si>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</si>
  <si>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</si>
  <si>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</si>
  <si>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</si>
  <si>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</si>
  <si>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</si>
  <si>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</si>
  <si>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</si>
  <si>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</si>
  <si>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</si>
  <si>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</si>
  <si>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</si>
  <si>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</si>
  <si>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</si>
  <si>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</si>
  <si>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</si>
  <si>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</si>
  <si>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</si>
  <si>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</si>
  <si>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</si>
  <si>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</si>
  <si>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</si>
  <si>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</si>
  <si>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</si>
  <si>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</si>
  <si>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</si>
  <si>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</si>
  <si>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</si>
  <si>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</si>
  <si>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</si>
  <si>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</si>
  <si>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</si>
  <si>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</si>
  <si>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</si>
  <si>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</si>
  <si>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</si>
  <si>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</si>
  <si>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</si>
  <si>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</si>
  <si>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</si>
  <si>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</si>
  <si>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</si>
  <si>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</si>
  <si>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</si>
  <si>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</si>
  <si>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</si>
  <si>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</si>
  <si>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</si>
  <si>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</si>
  <si>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</si>
  <si>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</si>
  <si>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</si>
  <si>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</si>
  <si>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</si>
  <si>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</si>
  <si>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</si>
  <si>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</si>
  <si>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</si>
  <si>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</si>
  <si>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</si>
  <si>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</si>
  <si>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</si>
  <si>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</si>
  <si>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</si>
  <si>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</si>
  <si>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</si>
  <si>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</si>
  <si>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</si>
  <si>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</si>
  <si>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</si>
  <si>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</si>
  <si>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</si>
  <si>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</si>
  <si>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</si>
  <si>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</si>
  <si>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</si>
  <si>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</si>
  <si>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</si>
  <si>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</si>
  <si>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</si>
  <si>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</si>
  <si>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</si>
  <si>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</si>
  <si>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</si>
  <si>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</si>
  <si>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</si>
  <si>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</si>
  <si>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</si>
  <si>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</si>
  <si>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</si>
  <si>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</si>
  <si>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</si>
  <si>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</si>
  <si>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</si>
  <si>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</si>
  <si>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</si>
  <si>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</si>
  <si>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</si>
  <si>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</si>
  <si>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</si>
  <si>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</si>
  <si>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</si>
  <si>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</si>
  <si>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</si>
  <si>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</si>
  <si>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</si>
  <si>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</si>
  <si>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</si>
  <si>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</si>
  <si>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</si>
  <si>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</si>
  <si>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</si>
  <si>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</si>
  <si>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</si>
  <si>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</si>
  <si>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</si>
  <si>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AIM METALS &amp; ALLOYS LP</t>
  </si>
  <si>
    <t xml:space="preserve">24 -417-0747 </t>
  </si>
  <si>
    <t>DUNS</t>
  </si>
  <si>
    <t>9100 Henri Bourassa East H1E 2S4 Montreal, QC</t>
  </si>
  <si>
    <t>Mario Portillo</t>
  </si>
  <si>
    <t>mportillo@aimsolder.com</t>
  </si>
  <si>
    <t>(+52) 6562627372</t>
  </si>
  <si>
    <t>Regulatory Affairs Officer</t>
  </si>
  <si>
    <t>They are THAISARCO CID001898 and MSC CID001105, however they are CFSI RMI Compliant Smelters, THAISARCO uses iTSCI as the certify party to confirm the traceability of the tagged materials.</t>
  </si>
  <si>
    <t>See smelter list tab for Smelters of recycled source</t>
  </si>
  <si>
    <t>100%</t>
  </si>
  <si>
    <t>http://www.aimsolder.com/environmental-conflict-metal-policies</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</si>
  <si>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</si>
  <si>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</si>
  <si>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</si>
  <si>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</si>
  <si>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</si>
  <si>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</si>
  <si>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</si>
  <si>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</si>
  <si>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</si>
  <si>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</si>
  <si>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</si>
  <si>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</si>
  <si>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</si>
  <si>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</si>
  <si>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</si>
  <si>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</si>
  <si>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</si>
  <si>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</si>
  <si>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</si>
  <si>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</si>
  <si>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</si>
  <si>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</si>
  <si>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</si>
  <si>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</si>
  <si>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</si>
  <si>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</si>
  <si>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</si>
  <si>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</si>
  <si>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</si>
  <si>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</si>
  <si>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</si>
  <si>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</si>
  <si>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</si>
  <si>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</si>
  <si>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</si>
  <si>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Bairro Guarapiranga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</si>
</sst>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oPortillo\Desktop\Conflict%20minerals\RMI_CMRT_6.4%20-%20AIM%20Company%20level.xlsx" TargetMode="External"/><Relationship Id="rId1" Type="http://schemas.openxmlformats.org/officeDocument/2006/relationships/externalLinkPath" Target="RMI_CMRT_6.4%20-%20AIM%20Company%20lev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ortillo@aimsold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imsolder.com/environmental-conflict-metal-policies" TargetMode="External"/><Relationship Id="rId4" Type="http://schemas.openxmlformats.org/officeDocument/2006/relationships/hyperlink" Target="mailto:mportillo@aimsold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6537564-66A8-486C-9D63-34467D700FA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9DB8B9B-0DC1-4837-A65D-74B7B7ECD97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45775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15825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t="s">
        <v>15826</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4AF80C-D1A9-4646-963F-9F94E02049F8}"/>
    <hyperlink ref="D20" r:id="rId4" xr:uid="{FB8B25B6-24F9-42B4-AFAD-1AFE44718463}"/>
    <hyperlink ref="G77" r:id="rId5" xr:uid="{731A4A09-900B-4018-9B60-6CC2228ECD3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20" sqref="C2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747</v>
      </c>
      <c r="B5" s="182" t="s">
        <v>1099</v>
      </c>
      <c r="C5" s="186" t="s">
        <v>788</v>
      </c>
      <c r="D5" s="230" t="s">
        <v>788</v>
      </c>
      <c r="E5" s="182" t="s">
        <v>853</v>
      </c>
      <c r="F5" s="182" t="s">
        <v>747</v>
      </c>
      <c r="G5" s="182" t="s">
        <v>13177</v>
      </c>
      <c r="H5" s="183">
        <v>0</v>
      </c>
      <c r="I5" s="184" t="s">
        <v>1730</v>
      </c>
      <c r="J5" s="184" t="s">
        <v>9448</v>
      </c>
      <c r="K5" s="224" t="s">
        <v>15829</v>
      </c>
      <c r="L5" s="224" t="s">
        <v>15830</v>
      </c>
      <c r="M5" s="224"/>
      <c r="N5" s="224" t="s">
        <v>15831</v>
      </c>
      <c r="O5" s="224" t="s">
        <v>15831</v>
      </c>
      <c r="P5" s="185" t="s">
        <v>475</v>
      </c>
      <c r="Q5" s="225"/>
      <c r="R5" s="182" t="s">
        <v>788</v>
      </c>
      <c r="S5" s="181" t="str">
        <f ca="1">IF(B5="","",IF(ISERROR(MATCH($E5,CL,0)),"Unknown",INDIRECT("'C'!$A$"&amp;MATCH($E5,CL,0)+1)))</f>
        <v>PL</v>
      </c>
      <c r="T5" s="181" t="str">
        <f ca="1">IF(B5="","",IF(ISERROR(MATCH($J5,[1]SorP!$B$1:$B$6226,0)),"",INDIRECT("'SorP'!$A$"&amp;MATCH($S5&amp;$J5,[1]SorP!C:C,0))))</f>
        <v>PL-18</v>
      </c>
      <c r="U5" s="201"/>
      <c r="V5" s="226">
        <f>IF(C5="",NA(),IF(OR(C5="Smelter not listed",C5="Smelter not yet identified"),MATCH($B5&amp;$D5,'[1]Smelter Look-up'!$J:$J,0),MATCH($B5&amp;$C5,'[1]Smelter Look-up'!$J:$J,0)))</f>
        <v>442</v>
      </c>
      <c r="X5" s="227">
        <f t="shared" ref="X5:X18" si="0">IF(AND(C5="Smelter not listed",OR(LEN(D5)=0,LEN(E5)=0)),1,0)</f>
        <v>0</v>
      </c>
      <c r="AB5" s="228" t="str">
        <f t="shared" ref="AB5:AB18" si="1">B5&amp;C5</f>
        <v>TinFenix Metals</v>
      </c>
    </row>
    <row r="6" spans="1:34" s="227" customFormat="1" ht="20.100000000000001" customHeight="1">
      <c r="A6" s="262" t="s">
        <v>759</v>
      </c>
      <c r="B6" s="182" t="s">
        <v>1099</v>
      </c>
      <c r="C6" s="186" t="s">
        <v>610</v>
      </c>
      <c r="D6" s="230" t="s">
        <v>610</v>
      </c>
      <c r="E6" s="182" t="s">
        <v>1074</v>
      </c>
      <c r="F6" s="182" t="s">
        <v>759</v>
      </c>
      <c r="G6" s="182" t="s">
        <v>13177</v>
      </c>
      <c r="H6" s="183">
        <v>0</v>
      </c>
      <c r="I6" s="184" t="s">
        <v>1726</v>
      </c>
      <c r="J6" s="184" t="s">
        <v>12799</v>
      </c>
      <c r="K6" s="224"/>
      <c r="L6" s="224"/>
      <c r="M6" s="224"/>
      <c r="N6" s="224"/>
      <c r="O6" s="224"/>
      <c r="P6" s="185" t="s">
        <v>476</v>
      </c>
      <c r="Q6" s="225"/>
      <c r="R6" s="182" t="s">
        <v>610</v>
      </c>
      <c r="S6" s="181" t="str">
        <f t="shared" ref="S6:S18" ca="1" si="2">IF(B6="","",IF(ISERROR(MATCH($E6,CL,0)),"Unknown",INDIRECT("'C'!$A$"&amp;MATCH($E6,CL,0)+1)))</f>
        <v>ID</v>
      </c>
      <c r="T6" s="181" t="str">
        <f ca="1">IF(B6="","",IF(ISERROR(MATCH($J6,[1]SorP!$B$1:$B$6226,0)),"",INDIRECT("'SorP'!$A$"&amp;MATCH($S6&amp;$J6,[1]SorP!C:C,0))))</f>
        <v>ID-BB</v>
      </c>
      <c r="U6" s="201"/>
      <c r="V6" s="226">
        <f>IF(C6="",NA(),IF(OR(C6="Smelter not listed",C6="Smelter not yet identified"),MATCH($B6&amp;$D6,'[1]Smelter Look-up'!$J:$J,0),MATCH($B6&amp;$C6,'[1]Smelter Look-up'!$J:$J,0)))</f>
        <v>518</v>
      </c>
      <c r="X6" s="227">
        <f t="shared" si="0"/>
        <v>0</v>
      </c>
      <c r="AB6" s="228" t="str">
        <f t="shared" si="1"/>
        <v>TinPT Mitra Stania Prima</v>
      </c>
    </row>
    <row r="7" spans="1:34" s="227" customFormat="1" ht="20.100000000000001" customHeight="1">
      <c r="A7" s="262" t="s">
        <v>745</v>
      </c>
      <c r="B7" s="182" t="s">
        <v>1099</v>
      </c>
      <c r="C7" s="186" t="s">
        <v>814</v>
      </c>
      <c r="D7" s="230" t="s">
        <v>814</v>
      </c>
      <c r="E7" s="182" t="s">
        <v>2382</v>
      </c>
      <c r="F7" s="182" t="s">
        <v>745</v>
      </c>
      <c r="G7" s="182" t="s">
        <v>13177</v>
      </c>
      <c r="H7" s="183">
        <v>0</v>
      </c>
      <c r="I7" s="184" t="s">
        <v>1728</v>
      </c>
      <c r="J7" s="184" t="s">
        <v>1728</v>
      </c>
      <c r="K7" s="224" t="s">
        <v>15832</v>
      </c>
      <c r="L7" s="224" t="s">
        <v>15833</v>
      </c>
      <c r="M7" s="224" t="s">
        <v>15834</v>
      </c>
      <c r="N7" s="224" t="s">
        <v>15835</v>
      </c>
      <c r="O7" s="224" t="s">
        <v>15836</v>
      </c>
      <c r="P7" s="185" t="s">
        <v>476</v>
      </c>
      <c r="Q7" s="225"/>
      <c r="R7" s="182" t="s">
        <v>814</v>
      </c>
      <c r="S7" s="181" t="str">
        <f t="shared" ca="1" si="2"/>
        <v>BO</v>
      </c>
      <c r="T7" s="181" t="str">
        <f ca="1">IF(B7="","",IF(ISERROR(MATCH($J7,[1]SorP!$B$1:$B$6226,0)),"",INDIRECT("'SorP'!$A$"&amp;MATCH($S7&amp;$J7,[1]SorP!C:C,0))))</f>
        <v>BO-O</v>
      </c>
      <c r="U7" s="201"/>
      <c r="V7" s="226">
        <f>IF(C7="",NA(),IF(OR(C7="Smelter not listed",C7="Smelter not yet identified"),MATCH($B7&amp;$D7,'[1]Smelter Look-up'!$J:$J,0),MATCH($B7&amp;$C7,'[1]Smelter Look-up'!$J:$J,0)))</f>
        <v>433</v>
      </c>
      <c r="X7" s="227">
        <f t="shared" si="0"/>
        <v>0</v>
      </c>
      <c r="AB7" s="228" t="str">
        <f t="shared" si="1"/>
        <v>TinEM Vinto</v>
      </c>
    </row>
    <row r="8" spans="1:34" s="227" customFormat="1" ht="20.100000000000001" customHeight="1">
      <c r="A8" s="262" t="s">
        <v>754</v>
      </c>
      <c r="B8" s="182" t="s">
        <v>1099</v>
      </c>
      <c r="C8" s="186" t="s">
        <v>1003</v>
      </c>
      <c r="D8" s="230" t="s">
        <v>1003</v>
      </c>
      <c r="E8" s="182" t="s">
        <v>851</v>
      </c>
      <c r="F8" s="182" t="s">
        <v>754</v>
      </c>
      <c r="G8" s="182" t="s">
        <v>13177</v>
      </c>
      <c r="H8" s="183">
        <v>0</v>
      </c>
      <c r="I8" s="184" t="s">
        <v>1743</v>
      </c>
      <c r="J8" s="184" t="s">
        <v>9062</v>
      </c>
      <c r="K8" s="224" t="s">
        <v>15837</v>
      </c>
      <c r="L8" s="224" t="s">
        <v>15838</v>
      </c>
      <c r="M8" s="224" t="s">
        <v>15834</v>
      </c>
      <c r="N8" s="224" t="s">
        <v>15839</v>
      </c>
      <c r="O8" s="224" t="s">
        <v>15840</v>
      </c>
      <c r="P8" s="185" t="s">
        <v>476</v>
      </c>
      <c r="Q8" s="225"/>
      <c r="R8" s="182" t="s">
        <v>1003</v>
      </c>
      <c r="S8" s="181" t="str">
        <f t="shared" ca="1" si="2"/>
        <v>PE</v>
      </c>
      <c r="T8" s="181" t="str">
        <f ca="1">IF(B8="","",IF(ISERROR(MATCH($J8,[1]SorP!$B$1:$B$6226,0)),"",INDIRECT("'SorP'!$A$"&amp;MATCH($S8&amp;$J8,[1]SorP!C:C,0))))</f>
        <v>PE-ICA</v>
      </c>
      <c r="U8" s="201"/>
      <c r="V8" s="226">
        <f>IF(C8="",NA(),IF(OR(C8="Smelter not listed",C8="Smelter not yet identified"),MATCH($B8&amp;$D8,'[1]Smelter Look-up'!$J:$J,0),MATCH($B8&amp;$C8,'[1]Smelter Look-up'!$J:$J,0)))</f>
        <v>487</v>
      </c>
      <c r="X8" s="227">
        <f t="shared" si="0"/>
        <v>0</v>
      </c>
      <c r="AB8" s="228" t="str">
        <f t="shared" si="1"/>
        <v>TinMinsur</v>
      </c>
    </row>
    <row r="9" spans="1:34" s="227" customFormat="1" ht="20.100000000000001" customHeight="1">
      <c r="A9" s="262" t="s">
        <v>758</v>
      </c>
      <c r="B9" s="182" t="s">
        <v>1099</v>
      </c>
      <c r="C9" s="186" t="s">
        <v>13715</v>
      </c>
      <c r="D9" s="230" t="s">
        <v>13715</v>
      </c>
      <c r="E9" s="182" t="s">
        <v>2382</v>
      </c>
      <c r="F9" s="182" t="s">
        <v>758</v>
      </c>
      <c r="G9" s="182" t="s">
        <v>13177</v>
      </c>
      <c r="H9" s="183">
        <v>0</v>
      </c>
      <c r="I9" s="184" t="s">
        <v>1728</v>
      </c>
      <c r="J9" s="184" t="s">
        <v>1728</v>
      </c>
      <c r="K9" s="224" t="s">
        <v>15841</v>
      </c>
      <c r="L9" s="224" t="s">
        <v>15842</v>
      </c>
      <c r="M9" s="224" t="s">
        <v>15834</v>
      </c>
      <c r="N9" s="224" t="s">
        <v>15843</v>
      </c>
      <c r="O9" s="224" t="s">
        <v>15844</v>
      </c>
      <c r="P9" s="185" t="s">
        <v>476</v>
      </c>
      <c r="Q9" s="225"/>
      <c r="R9" s="182" t="s">
        <v>13715</v>
      </c>
      <c r="S9" s="181" t="str">
        <f t="shared" ca="1" si="2"/>
        <v>BO</v>
      </c>
      <c r="T9" s="181" t="str">
        <f ca="1">IF(B9="","",IF(ISERROR(MATCH($J9,[1]SorP!$B$1:$B$6226,0)),"",INDIRECT("'SorP'!$A$"&amp;MATCH($S9&amp;$J9,[1]SorP!C:C,0))))</f>
        <v>BO-O</v>
      </c>
      <c r="U9" s="201"/>
      <c r="V9" s="226">
        <f>IF(C9="",NA(),IF(OR(C9="Smelter not listed",C9="Smelter not yet identified"),MATCH($B9&amp;$D9,'[1]Smelter Look-up'!$J:$J,0),MATCH($B9&amp;$C9,'[1]Smelter Look-up'!$J:$J,0)))</f>
        <v>499</v>
      </c>
      <c r="X9" s="227">
        <f t="shared" si="0"/>
        <v>0</v>
      </c>
      <c r="AB9" s="228" t="str">
        <f t="shared" si="1"/>
        <v>TinOperaciones Metalurgicas S.A.</v>
      </c>
    </row>
    <row r="10" spans="1:34" s="227" customFormat="1" ht="20.100000000000001" customHeight="1">
      <c r="A10" s="262" t="s">
        <v>751</v>
      </c>
      <c r="B10" s="182" t="s">
        <v>1099</v>
      </c>
      <c r="C10" s="186" t="s">
        <v>1293</v>
      </c>
      <c r="D10" s="230" t="s">
        <v>1293</v>
      </c>
      <c r="E10" s="182" t="s">
        <v>1069</v>
      </c>
      <c r="F10" s="182" t="s">
        <v>751</v>
      </c>
      <c r="G10" s="182" t="s">
        <v>13177</v>
      </c>
      <c r="H10" s="183">
        <v>0</v>
      </c>
      <c r="I10" s="184" t="s">
        <v>1734</v>
      </c>
      <c r="J10" s="184" t="s">
        <v>13515</v>
      </c>
      <c r="K10" s="224" t="s">
        <v>15845</v>
      </c>
      <c r="L10" s="224" t="s">
        <v>15846</v>
      </c>
      <c r="M10" s="224" t="s">
        <v>15847</v>
      </c>
      <c r="N10" s="224" t="s">
        <v>15848</v>
      </c>
      <c r="O10" s="224" t="s">
        <v>15849</v>
      </c>
      <c r="P10" s="185" t="s">
        <v>476</v>
      </c>
      <c r="Q10" s="225"/>
      <c r="R10" s="182" t="s">
        <v>1293</v>
      </c>
      <c r="S10" s="181" t="str">
        <f t="shared" ca="1" si="2"/>
        <v>CN</v>
      </c>
      <c r="T10" s="181" t="str">
        <f ca="1">IF(B10="","",IF(ISERROR(MATCH($J10,[1]SorP!$B$1:$B$6226,0)),"",INDIRECT("'SorP'!$A$"&amp;MATCH($S10&amp;$J10,[1]SorP!C:C,0))))</f>
        <v>CN-GX</v>
      </c>
      <c r="U10" s="201"/>
      <c r="V10" s="226">
        <f>IF(C10="",NA(),IF(OR(C10="Smelter not listed",C10="Smelter not yet identified"),MATCH($B10&amp;$D10,'[1]Smelter Look-up'!$J:$J,0),MATCH($B10&amp;$C10,'[1]Smelter Look-up'!$J:$J,0)))</f>
        <v>414</v>
      </c>
      <c r="X10" s="227">
        <f t="shared" si="0"/>
        <v>0</v>
      </c>
      <c r="AB10" s="228" t="str">
        <f t="shared" si="1"/>
        <v>TinChina Tin Group Co., Ltd.</v>
      </c>
    </row>
    <row r="11" spans="1:34" s="227" customFormat="1" ht="20.100000000000001" customHeight="1">
      <c r="A11" s="262" t="s">
        <v>760</v>
      </c>
      <c r="B11" s="182" t="s">
        <v>1099</v>
      </c>
      <c r="C11" s="186" t="s">
        <v>13713</v>
      </c>
      <c r="D11" s="230" t="s">
        <v>13713</v>
      </c>
      <c r="E11" s="182" t="s">
        <v>1074</v>
      </c>
      <c r="F11" s="182" t="s">
        <v>760</v>
      </c>
      <c r="G11" s="182" t="s">
        <v>13177</v>
      </c>
      <c r="H11" s="183">
        <v>0</v>
      </c>
      <c r="I11" s="184" t="s">
        <v>1751</v>
      </c>
      <c r="J11" s="184" t="s">
        <v>12799</v>
      </c>
      <c r="K11" s="224"/>
      <c r="L11" s="224"/>
      <c r="M11" s="224" t="s">
        <v>15834</v>
      </c>
      <c r="N11" s="224" t="s">
        <v>15850</v>
      </c>
      <c r="O11" s="224" t="s">
        <v>15700</v>
      </c>
      <c r="P11" s="185" t="s">
        <v>476</v>
      </c>
      <c r="Q11" s="225"/>
      <c r="R11" s="182" t="s">
        <v>13713</v>
      </c>
      <c r="S11" s="181" t="str">
        <f t="shared" ca="1" si="2"/>
        <v>ID</v>
      </c>
      <c r="T11" s="181" t="str">
        <f ca="1">IF(B11="","",IF(ISERROR(MATCH($J11,[1]SorP!$B$1:$B$6226,0)),"",INDIRECT("'SorP'!$A$"&amp;MATCH($S11&amp;$J11,[1]SorP!C:C,0))))</f>
        <v>ID-BB</v>
      </c>
      <c r="U11" s="201"/>
      <c r="V11" s="226">
        <f>IF(C11="",NA(),IF(OR(C11="Smelter not listed",C11="Smelter not yet identified"),MATCH($B11&amp;$D11,'[1]Smelter Look-up'!$J:$J,0),MATCH($B11&amp;$C11,'[1]Smelter Look-up'!$J:$J,0)))</f>
        <v>533</v>
      </c>
      <c r="X11" s="227">
        <f t="shared" si="0"/>
        <v>0</v>
      </c>
      <c r="AB11" s="228" t="str">
        <f t="shared" si="1"/>
        <v>TinPT Timah Tbk Mentok</v>
      </c>
    </row>
    <row r="12" spans="1:34" s="227" customFormat="1" ht="20.100000000000001" customHeight="1">
      <c r="A12" s="262" t="s">
        <v>752</v>
      </c>
      <c r="B12" s="182" t="s">
        <v>1099</v>
      </c>
      <c r="C12" s="186" t="s">
        <v>793</v>
      </c>
      <c r="D12" s="230" t="s">
        <v>793</v>
      </c>
      <c r="E12" s="182" t="s">
        <v>1084</v>
      </c>
      <c r="F12" s="182" t="s">
        <v>752</v>
      </c>
      <c r="G12" s="182" t="s">
        <v>13177</v>
      </c>
      <c r="H12" s="183" t="s">
        <v>15851</v>
      </c>
      <c r="I12" s="184" t="s">
        <v>1739</v>
      </c>
      <c r="J12" s="184" t="s">
        <v>8635</v>
      </c>
      <c r="K12" s="224" t="s">
        <v>15852</v>
      </c>
      <c r="L12" s="224" t="s">
        <v>15853</v>
      </c>
      <c r="M12" s="224"/>
      <c r="N12" s="224" t="s">
        <v>15854</v>
      </c>
      <c r="O12" s="224" t="s">
        <v>15855</v>
      </c>
      <c r="P12" s="185" t="s">
        <v>476</v>
      </c>
      <c r="Q12" s="225"/>
      <c r="R12" s="182" t="s">
        <v>793</v>
      </c>
      <c r="S12" s="181" t="str">
        <f t="shared" ca="1" si="2"/>
        <v>MY</v>
      </c>
      <c r="T12" s="181" t="str">
        <f ca="1">IF(B12="","",IF(ISERROR(MATCH($J12,[1]SorP!$B$1:$B$6226,0)),"",INDIRECT("'SorP'!$A$"&amp;MATCH($S12&amp;$J12,[1]SorP!C:C,0))))</f>
        <v>MY-07</v>
      </c>
      <c r="U12" s="201"/>
      <c r="V12" s="226">
        <f>IF(C12="",NA(),IF(OR(C12="Smelter not listed",C12="Smelter not yet identified"),MATCH($B12&amp;$D12,'[1]Smelter Look-up'!$J:$J,0),MATCH($B12&amp;$C12,'[1]Smelter Look-up'!$J:$J,0)))</f>
        <v>474</v>
      </c>
      <c r="X12" s="227">
        <f t="shared" si="0"/>
        <v>0</v>
      </c>
      <c r="AB12" s="228" t="str">
        <f t="shared" si="1"/>
        <v>TinMalaysia Smelting Corporation (MSC)</v>
      </c>
    </row>
    <row r="13" spans="1:34" s="227" customFormat="1" ht="20.100000000000001" customHeight="1">
      <c r="A13" s="262" t="s">
        <v>1772</v>
      </c>
      <c r="B13" s="182" t="s">
        <v>1099</v>
      </c>
      <c r="C13" s="186" t="s">
        <v>12879</v>
      </c>
      <c r="D13" s="230" t="s">
        <v>12879</v>
      </c>
      <c r="E13" s="182" t="s">
        <v>1064</v>
      </c>
      <c r="F13" s="182" t="s">
        <v>1772</v>
      </c>
      <c r="G13" s="182" t="s">
        <v>13177</v>
      </c>
      <c r="H13" s="183">
        <v>0</v>
      </c>
      <c r="I13" s="184" t="s">
        <v>1773</v>
      </c>
      <c r="J13" s="184" t="s">
        <v>3104</v>
      </c>
      <c r="K13" s="224" t="s">
        <v>15856</v>
      </c>
      <c r="L13" s="224" t="s">
        <v>15857</v>
      </c>
      <c r="M13" s="224"/>
      <c r="N13" s="224" t="s">
        <v>15858</v>
      </c>
      <c r="O13" s="224" t="s">
        <v>15858</v>
      </c>
      <c r="P13" s="185" t="s">
        <v>476</v>
      </c>
      <c r="Q13" s="225"/>
      <c r="R13" s="182" t="s">
        <v>15341</v>
      </c>
      <c r="S13" s="181" t="str">
        <f t="shared" ca="1" si="2"/>
        <v>BE</v>
      </c>
      <c r="T13" s="181" t="str">
        <f ca="1">IF(B13="","",IF(ISERROR(MATCH($J13,[1]SorP!$B$1:$B$6226,0)),"",INDIRECT("'SorP'!$A$"&amp;MATCH($S13&amp;$J13,[1]SorP!C:C,0))))</f>
        <v>BE-VAN</v>
      </c>
      <c r="U13" s="201"/>
      <c r="V13" s="226">
        <f>IF(C13="",NA(),IF(OR(C13="Smelter not listed",C13="Smelter not yet identified"),MATCH($B13&amp;$D13,'[1]Smelter Look-up'!$J:$J,0),MATCH($B13&amp;$C13,'[1]Smelter Look-up'!$J:$J,0)))</f>
        <v>480</v>
      </c>
      <c r="X13" s="227">
        <f t="shared" si="0"/>
        <v>0</v>
      </c>
      <c r="AB13" s="228" t="str">
        <f t="shared" si="1"/>
        <v>TinMetallo Belgium N.V.</v>
      </c>
    </row>
    <row r="14" spans="1:34" s="227" customFormat="1" ht="20.100000000000001" customHeight="1">
      <c r="A14" s="262" t="s">
        <v>1774</v>
      </c>
      <c r="B14" s="182" t="s">
        <v>1099</v>
      </c>
      <c r="C14" s="186" t="s">
        <v>12880</v>
      </c>
      <c r="D14" s="230" t="s">
        <v>12880</v>
      </c>
      <c r="E14" s="182" t="s">
        <v>1071</v>
      </c>
      <c r="F14" s="182" t="s">
        <v>1774</v>
      </c>
      <c r="G14" s="182" t="s">
        <v>13177</v>
      </c>
      <c r="H14" s="183">
        <v>0</v>
      </c>
      <c r="I14" s="184" t="s">
        <v>1775</v>
      </c>
      <c r="J14" s="184" t="s">
        <v>12359</v>
      </c>
      <c r="K14" s="224" t="s">
        <v>15856</v>
      </c>
      <c r="L14" s="224" t="s">
        <v>15857</v>
      </c>
      <c r="M14" s="224"/>
      <c r="N14" s="224" t="s">
        <v>15858</v>
      </c>
      <c r="O14" s="224" t="s">
        <v>15858</v>
      </c>
      <c r="P14" s="185" t="s">
        <v>476</v>
      </c>
      <c r="Q14" s="225"/>
      <c r="R14" s="182" t="s">
        <v>15342</v>
      </c>
      <c r="S14" s="181" t="str">
        <f t="shared" ca="1" si="2"/>
        <v>ES</v>
      </c>
      <c r="T14" s="181" t="str">
        <f ca="1">IF(B14="","",IF(ISERROR(MATCH($J14,[1]SorP!$B$1:$B$6226,0)),"",INDIRECT("'SorP'!$A$"&amp;MATCH($S14&amp;$J14,[1]SorP!C:C,0))))</f>
        <v>ES-BI</v>
      </c>
      <c r="U14" s="201"/>
      <c r="V14" s="226">
        <f>IF(C14="",NA(),IF(OR(C14="Smelter not listed",C14="Smelter not yet identified"),MATCH($B14&amp;$D14,'[1]Smelter Look-up'!$J:$J,0),MATCH($B14&amp;$C14,'[1]Smelter Look-up'!$J:$J,0)))</f>
        <v>481</v>
      </c>
      <c r="X14" s="227">
        <f t="shared" si="0"/>
        <v>0</v>
      </c>
      <c r="AB14" s="228" t="str">
        <f t="shared" si="1"/>
        <v>TinMetallo Spain S.L.U.</v>
      </c>
    </row>
    <row r="15" spans="1:34" s="227" customFormat="1" ht="20.100000000000001" customHeight="1">
      <c r="A15" s="262" t="s">
        <v>763</v>
      </c>
      <c r="B15" s="182" t="s">
        <v>1099</v>
      </c>
      <c r="C15" s="186" t="s">
        <v>1754</v>
      </c>
      <c r="D15" s="230" t="s">
        <v>1000</v>
      </c>
      <c r="E15" s="182" t="s">
        <v>859</v>
      </c>
      <c r="F15" s="182" t="s">
        <v>763</v>
      </c>
      <c r="G15" s="182" t="s">
        <v>13177</v>
      </c>
      <c r="H15" s="183" t="s">
        <v>15859</v>
      </c>
      <c r="I15" s="184" t="s">
        <v>1752</v>
      </c>
      <c r="J15" s="184" t="s">
        <v>1753</v>
      </c>
      <c r="K15" s="224" t="s">
        <v>15860</v>
      </c>
      <c r="L15" s="224" t="s">
        <v>15861</v>
      </c>
      <c r="M15" s="224"/>
      <c r="N15" s="224" t="s">
        <v>15862</v>
      </c>
      <c r="O15" s="224" t="s">
        <v>15863</v>
      </c>
      <c r="P15" s="185" t="s">
        <v>476</v>
      </c>
      <c r="Q15" s="225"/>
      <c r="R15" s="182" t="s">
        <v>1000</v>
      </c>
      <c r="S15" s="181" t="str">
        <f t="shared" ca="1" si="2"/>
        <v>TH</v>
      </c>
      <c r="T15" s="181" t="str">
        <f ca="1">IF(B15="","",IF(ISERROR(MATCH($J15,[1]SorP!$B$1:$B$6226,0)),"",INDIRECT("'SorP'!$A$"&amp;MATCH($S15&amp;$J15,[1]SorP!C:C,0))))</f>
        <v>TH-83</v>
      </c>
      <c r="U15" s="201"/>
      <c r="V15" s="226">
        <f>IF(C15="",NA(),IF(OR(C15="Smelter not listed",C15="Smelter not yet identified"),MATCH($B15&amp;$D15,'[1]Smelter Look-up'!$J:$J,0),MATCH($B15&amp;$C15,'[1]Smelter Look-up'!$J:$J,0)))</f>
        <v>546</v>
      </c>
      <c r="X15" s="227">
        <f t="shared" si="0"/>
        <v>0</v>
      </c>
      <c r="AB15" s="228" t="str">
        <f t="shared" si="1"/>
        <v>TinThailand Smelting &amp; Refining Co Ltd</v>
      </c>
    </row>
    <row r="16" spans="1:34" s="227" customFormat="1" ht="20.100000000000001" customHeight="1">
      <c r="A16" s="262" t="s">
        <v>777</v>
      </c>
      <c r="B16" s="182" t="s">
        <v>1099</v>
      </c>
      <c r="C16" s="186" t="s">
        <v>13714</v>
      </c>
      <c r="D16" s="230" t="s">
        <v>13714</v>
      </c>
      <c r="E16" s="182" t="s">
        <v>1074</v>
      </c>
      <c r="F16" s="182" t="s">
        <v>777</v>
      </c>
      <c r="G16" s="182" t="s">
        <v>13177</v>
      </c>
      <c r="H16" s="183">
        <v>0</v>
      </c>
      <c r="I16" s="184" t="s">
        <v>1749</v>
      </c>
      <c r="J16" s="184" t="s">
        <v>6016</v>
      </c>
      <c r="K16" s="224"/>
      <c r="L16" s="224"/>
      <c r="M16" s="224"/>
      <c r="N16" s="224"/>
      <c r="O16" s="224"/>
      <c r="P16" s="185" t="s">
        <v>476</v>
      </c>
      <c r="Q16" s="225"/>
      <c r="R16" s="182" t="s">
        <v>13714</v>
      </c>
      <c r="S16" s="181" t="str">
        <f t="shared" ca="1" si="2"/>
        <v>ID</v>
      </c>
      <c r="T16" s="181" t="str">
        <f ca="1">IF(B16="","",IF(ISERROR(MATCH($J16,[1]SorP!$B$1:$B$6226,0)),"",INDIRECT("'SorP'!$A$"&amp;MATCH($S16&amp;$J16,[1]SorP!C:C,0))))</f>
        <v>ID-RI</v>
      </c>
      <c r="U16" s="201"/>
      <c r="V16" s="226">
        <f>IF(C16="",NA(),IF(OR(C16="Smelter not listed",C16="Smelter not yet identified"),MATCH($B16&amp;$D16,'[1]Smelter Look-up'!$J:$J,0),MATCH($B16&amp;$C16,'[1]Smelter Look-up'!$J:$J,0)))</f>
        <v>532</v>
      </c>
      <c r="X16" s="227">
        <f t="shared" si="0"/>
        <v>0</v>
      </c>
      <c r="AB16" s="228" t="str">
        <f t="shared" si="1"/>
        <v>TinPT Timah Tbk Kundur</v>
      </c>
    </row>
    <row r="17" spans="1:28" s="227" customFormat="1" ht="63.75">
      <c r="A17" s="262" t="s">
        <v>689</v>
      </c>
      <c r="B17" s="182" t="s">
        <v>1098</v>
      </c>
      <c r="C17" s="186" t="s">
        <v>1195</v>
      </c>
      <c r="D17" s="230" t="s">
        <v>1195</v>
      </c>
      <c r="E17" s="182" t="s">
        <v>2384</v>
      </c>
      <c r="F17" s="182" t="s">
        <v>689</v>
      </c>
      <c r="G17" s="182" t="s">
        <v>13177</v>
      </c>
      <c r="H17" s="183">
        <v>0</v>
      </c>
      <c r="I17" s="184" t="s">
        <v>1590</v>
      </c>
      <c r="J17" s="184" t="s">
        <v>1591</v>
      </c>
      <c r="K17" s="224"/>
      <c r="L17" s="224"/>
      <c r="M17" s="224"/>
      <c r="N17" s="224"/>
      <c r="O17" s="224"/>
      <c r="P17" s="185"/>
      <c r="Q17" s="225"/>
      <c r="R17" s="182" t="s">
        <v>1195</v>
      </c>
      <c r="S17" s="181" t="str">
        <f t="shared" ca="1" si="2"/>
        <v>US</v>
      </c>
      <c r="T17" s="181" t="str">
        <f ca="1">IF(B17="","",IF(ISERROR(MATCH($J17,[1]SorP!$B$1:$B$6226,0)),"",INDIRECT("'SorP'!$A$"&amp;MATCH($S17&amp;$J17,[1]SorP!C:C,0))))</f>
        <v>US-MA</v>
      </c>
      <c r="U17" s="201"/>
      <c r="V17" s="226">
        <f>IF(C17="",NA(),IF(OR(C17="Smelter not listed",C17="Smelter not yet identified"),MATCH($B17&amp;$D17,'[1]Smelter Look-up'!$J:$J,0),MATCH($B17&amp;$C17,'[1]Smelter Look-up'!$J:$J,0)))</f>
        <v>187</v>
      </c>
      <c r="X17" s="227">
        <f t="shared" si="0"/>
        <v>0</v>
      </c>
      <c r="AB17" s="228" t="str">
        <f t="shared" si="1"/>
        <v>GoldMetalor USA Refining Corporation</v>
      </c>
    </row>
    <row r="18" spans="1:28" s="227" customFormat="1" ht="51">
      <c r="A18" s="181" t="s">
        <v>753</v>
      </c>
      <c r="B18" s="182" t="s">
        <v>1099</v>
      </c>
      <c r="C18" s="186" t="s">
        <v>12377</v>
      </c>
      <c r="D18" s="230" t="s">
        <v>12377</v>
      </c>
      <c r="E18" s="182" t="s">
        <v>1065</v>
      </c>
      <c r="F18" s="182" t="s">
        <v>753</v>
      </c>
      <c r="G18" s="182" t="s">
        <v>13177</v>
      </c>
      <c r="H18" s="183">
        <v>0</v>
      </c>
      <c r="I18" s="184" t="s">
        <v>15864</v>
      </c>
      <c r="J18" s="184" t="s">
        <v>1640</v>
      </c>
      <c r="K18" s="224"/>
      <c r="L18" s="224"/>
      <c r="M18" s="224"/>
      <c r="N18" s="224"/>
      <c r="O18" s="224"/>
      <c r="P18" s="185"/>
      <c r="Q18" s="225"/>
      <c r="R18" s="182" t="s">
        <v>12377</v>
      </c>
      <c r="S18" s="181" t="str">
        <f t="shared" ca="1" si="2"/>
        <v>BR</v>
      </c>
      <c r="T18" s="181" t="str">
        <f ca="1">IF(B18="","",IF(ISERROR(MATCH($J18,[1]SorP!$B$1:$B$6226,0)),"",INDIRECT("'SorP'!$A$"&amp;MATCH($S18&amp;$J18,[1]SorP!C:C,0))))</f>
        <v>BR-SP</v>
      </c>
      <c r="U18" s="201"/>
      <c r="V18" s="226">
        <f>IF(C18="",NA(),IF(OR(C18="Smelter not listed",C18="Smelter not yet identified"),MATCH($B18&amp;$D18,'[1]Smelter Look-up'!$J:$J,0),MATCH($B18&amp;$C18,'[1]Smelter Look-up'!$J:$J,0)))</f>
        <v>482</v>
      </c>
      <c r="X18" s="227">
        <f t="shared" si="0"/>
        <v>0</v>
      </c>
      <c r="AB18" s="228" t="str">
        <f t="shared" si="1"/>
        <v>TinMineracao Taboca S.A.</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ref="S6:S37" ca="1" si="3">IF(B19="","",IF(ISERROR(MATCH($E19,CL,0)),"Unknown",INDIRECT("'C'!$A$"&amp;MATCH($E19,CL,0)+1)))</f>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ref="X6:X37" ca="1" si="4">IF(AND(C19="Smelter not listed",OR(LEN(D19)=0,LEN(E19)=0)),1,0)</f>
        <v>0</v>
      </c>
      <c r="AB19" s="228" t="str">
        <f t="shared" ref="AB6:AB37" si="5">B19&amp;C19</f>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BF37967-547D-45A2-A441-75F508D1D82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f ca="1">IF(H70=0,"0",H70)</f>
        <v>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AIM METALS &amp; ALLOYS LP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Mario Portillo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mportillo@aimsolder.com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6562627372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Mario Portillo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mportillo@aimsolder.com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1269</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1269</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http://www.aimsolder.com/environmental-conflict-metal-policies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2</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Mario Portillo</cp:lastModifiedBy>
  <cp:lastPrinted>2015-04-21T20:47:43Z</cp:lastPrinted>
  <dcterms:created xsi:type="dcterms:W3CDTF">2010-06-21T21:00:23Z</dcterms:created>
  <dcterms:modified xsi:type="dcterms:W3CDTF">2025-04-28T15:08:44Z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